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980" windowHeight="10620"/>
  </bookViews>
  <sheets>
    <sheet name="20140428134208295" sheetId="1" r:id="rId1"/>
  </sheets>
  <calcPr calcId="145621"/>
</workbook>
</file>

<file path=xl/calcChain.xml><?xml version="1.0" encoding="utf-8"?>
<calcChain xmlns="http://schemas.openxmlformats.org/spreadsheetml/2006/main">
  <c r="A6" i="1" l="1"/>
  <c r="C6" i="1"/>
  <c r="D6" i="1"/>
  <c r="E6" i="1"/>
  <c r="F6" i="1"/>
  <c r="G6" i="1"/>
  <c r="H6" i="1"/>
  <c r="I6" i="1"/>
  <c r="J6" i="1"/>
  <c r="K6" i="1"/>
  <c r="A7" i="1"/>
  <c r="B7" i="1"/>
  <c r="C7" i="1"/>
  <c r="D7" i="1"/>
  <c r="E7" i="1"/>
  <c r="F7" i="1"/>
  <c r="G7" i="1"/>
  <c r="H7" i="1"/>
  <c r="I7" i="1"/>
  <c r="A8" i="1"/>
  <c r="B8" i="1"/>
  <c r="C8" i="1"/>
  <c r="D8" i="1"/>
  <c r="E8" i="1"/>
  <c r="F8" i="1"/>
  <c r="G8" i="1"/>
  <c r="H8" i="1"/>
  <c r="I8" i="1"/>
  <c r="A9" i="1"/>
  <c r="B9" i="1"/>
  <c r="C9" i="1"/>
  <c r="D9" i="1"/>
  <c r="E9" i="1"/>
  <c r="F9" i="1"/>
  <c r="G9" i="1"/>
  <c r="H9" i="1"/>
  <c r="I9" i="1"/>
  <c r="A10" i="1"/>
  <c r="B10" i="1"/>
  <c r="C10" i="1"/>
  <c r="D10" i="1"/>
  <c r="E10" i="1"/>
  <c r="F10" i="1"/>
  <c r="G10" i="1"/>
  <c r="H10" i="1"/>
  <c r="I10" i="1"/>
  <c r="A11" i="1"/>
  <c r="B11" i="1"/>
  <c r="C11" i="1"/>
  <c r="D11" i="1"/>
  <c r="E11" i="1"/>
  <c r="F11" i="1"/>
  <c r="G11" i="1"/>
  <c r="H11" i="1"/>
  <c r="I11" i="1"/>
  <c r="A12" i="1"/>
  <c r="B12" i="1"/>
  <c r="C12" i="1"/>
  <c r="D12" i="1"/>
  <c r="E12" i="1"/>
  <c r="F12" i="1"/>
  <c r="G12" i="1"/>
  <c r="H12" i="1"/>
  <c r="I12" i="1"/>
  <c r="A13" i="1"/>
  <c r="B13" i="1"/>
  <c r="C13" i="1"/>
  <c r="D13" i="1"/>
  <c r="E13" i="1"/>
  <c r="F13" i="1"/>
  <c r="G13" i="1"/>
  <c r="H13" i="1"/>
  <c r="I13" i="1"/>
  <c r="A14" i="1"/>
  <c r="B14" i="1"/>
  <c r="C14" i="1"/>
  <c r="D14" i="1"/>
  <c r="E14" i="1"/>
  <c r="F14" i="1"/>
  <c r="G14" i="1"/>
  <c r="H14" i="1"/>
  <c r="I14" i="1"/>
  <c r="A15" i="1"/>
  <c r="B15" i="1"/>
  <c r="C15" i="1"/>
  <c r="D15" i="1"/>
  <c r="E15" i="1"/>
  <c r="F15" i="1"/>
  <c r="G15" i="1"/>
  <c r="H15" i="1"/>
  <c r="I15" i="1"/>
  <c r="A16" i="1"/>
  <c r="B16" i="1"/>
  <c r="C16" i="1"/>
  <c r="D16" i="1"/>
  <c r="E16" i="1"/>
  <c r="F16" i="1"/>
  <c r="G16" i="1"/>
  <c r="H16" i="1"/>
  <c r="I16" i="1"/>
  <c r="A17" i="1"/>
  <c r="B17" i="1"/>
  <c r="C17" i="1"/>
  <c r="D17" i="1"/>
  <c r="E17" i="1"/>
  <c r="F17" i="1"/>
  <c r="G17" i="1"/>
  <c r="H17" i="1"/>
  <c r="I17" i="1"/>
  <c r="A18" i="1"/>
  <c r="B18" i="1"/>
  <c r="C18" i="1"/>
  <c r="D18" i="1"/>
  <c r="E18" i="1"/>
  <c r="F18" i="1"/>
  <c r="G18" i="1"/>
  <c r="H18" i="1"/>
  <c r="I18" i="1"/>
  <c r="A19" i="1"/>
  <c r="B19" i="1"/>
  <c r="C19" i="1"/>
  <c r="D19" i="1"/>
  <c r="E19" i="1"/>
  <c r="F19" i="1"/>
  <c r="G19" i="1"/>
  <c r="H19" i="1"/>
  <c r="I19" i="1"/>
  <c r="A20" i="1"/>
  <c r="B20" i="1"/>
  <c r="C20" i="1"/>
  <c r="D20" i="1"/>
  <c r="E20" i="1"/>
  <c r="F20" i="1"/>
  <c r="G20" i="1"/>
  <c r="H20" i="1"/>
  <c r="I20" i="1"/>
  <c r="A21" i="1"/>
  <c r="B21" i="1"/>
  <c r="C21" i="1"/>
  <c r="D21" i="1"/>
  <c r="E21" i="1"/>
  <c r="F21" i="1"/>
  <c r="G21" i="1"/>
  <c r="H21" i="1"/>
  <c r="I21" i="1"/>
  <c r="A22" i="1"/>
  <c r="B22" i="1"/>
  <c r="C22" i="1"/>
  <c r="D22" i="1"/>
  <c r="E22" i="1"/>
  <c r="F22" i="1"/>
  <c r="G22" i="1"/>
  <c r="H22" i="1"/>
  <c r="I22" i="1"/>
  <c r="A23" i="1"/>
  <c r="B23" i="1"/>
  <c r="C23" i="1"/>
  <c r="D23" i="1"/>
  <c r="E23" i="1"/>
  <c r="F23" i="1"/>
  <c r="G23" i="1"/>
  <c r="H23" i="1"/>
  <c r="I23" i="1"/>
  <c r="A24" i="1"/>
  <c r="B24" i="1"/>
  <c r="C24" i="1"/>
  <c r="D24" i="1"/>
  <c r="E24" i="1"/>
  <c r="F24" i="1"/>
  <c r="G24" i="1"/>
  <c r="H24" i="1"/>
  <c r="I24" i="1"/>
  <c r="A25" i="1"/>
  <c r="B25" i="1"/>
  <c r="C25" i="1"/>
  <c r="D25" i="1"/>
  <c r="E25" i="1"/>
  <c r="F25" i="1"/>
  <c r="G25" i="1"/>
  <c r="H25" i="1"/>
  <c r="I25" i="1"/>
  <c r="A26" i="1"/>
  <c r="B26" i="1"/>
  <c r="C26" i="1"/>
  <c r="D26" i="1"/>
  <c r="E26" i="1"/>
  <c r="F26" i="1"/>
  <c r="G26" i="1"/>
  <c r="H26" i="1"/>
  <c r="I26" i="1"/>
  <c r="A27" i="1"/>
  <c r="B27" i="1"/>
  <c r="C27" i="1"/>
  <c r="D27" i="1"/>
  <c r="E27" i="1"/>
  <c r="F27" i="1"/>
  <c r="G27" i="1"/>
  <c r="H27" i="1"/>
  <c r="I27" i="1"/>
  <c r="A28" i="1"/>
  <c r="B28" i="1"/>
  <c r="C28" i="1"/>
  <c r="D28" i="1"/>
  <c r="E28" i="1"/>
  <c r="F28" i="1"/>
  <c r="G28" i="1"/>
  <c r="H28" i="1"/>
  <c r="I28" i="1"/>
  <c r="A29" i="1"/>
  <c r="B29" i="1"/>
  <c r="C29" i="1"/>
  <c r="D29" i="1"/>
  <c r="E29" i="1"/>
  <c r="F29" i="1"/>
  <c r="G29" i="1"/>
  <c r="H29" i="1"/>
  <c r="I29" i="1"/>
  <c r="A30" i="1"/>
  <c r="B30" i="1"/>
  <c r="C30" i="1"/>
  <c r="D30" i="1"/>
  <c r="E30" i="1"/>
  <c r="F30" i="1"/>
  <c r="G30" i="1"/>
  <c r="H30" i="1"/>
  <c r="I30" i="1"/>
  <c r="A31" i="1"/>
  <c r="B31" i="1"/>
  <c r="C31" i="1"/>
  <c r="D31" i="1"/>
  <c r="E31" i="1"/>
  <c r="F31" i="1"/>
  <c r="G31" i="1"/>
  <c r="H31" i="1"/>
  <c r="I31" i="1"/>
  <c r="A32" i="1"/>
  <c r="B32" i="1"/>
  <c r="C32" i="1"/>
  <c r="D32" i="1"/>
  <c r="E32" i="1"/>
  <c r="F32" i="1"/>
  <c r="G32" i="1"/>
  <c r="H32" i="1"/>
  <c r="I32" i="1"/>
  <c r="A33" i="1"/>
  <c r="B33" i="1"/>
  <c r="C33" i="1"/>
  <c r="D33" i="1"/>
  <c r="E33" i="1"/>
  <c r="F33" i="1"/>
  <c r="G33" i="1"/>
  <c r="H33" i="1"/>
  <c r="I33" i="1"/>
  <c r="A34" i="1"/>
  <c r="B34" i="1"/>
  <c r="C34" i="1"/>
  <c r="D34" i="1"/>
  <c r="E34" i="1"/>
  <c r="F34" i="1"/>
  <c r="G34" i="1"/>
  <c r="H34" i="1"/>
  <c r="I34" i="1"/>
  <c r="A35" i="1"/>
  <c r="B35" i="1"/>
  <c r="C35" i="1"/>
  <c r="D35" i="1"/>
  <c r="E35" i="1"/>
  <c r="F35" i="1"/>
  <c r="G35" i="1"/>
  <c r="H35" i="1"/>
  <c r="I35" i="1"/>
  <c r="A36" i="1"/>
  <c r="B36" i="1"/>
  <c r="C36" i="1"/>
  <c r="D36" i="1"/>
  <c r="E36" i="1"/>
  <c r="F36" i="1"/>
  <c r="G36" i="1"/>
  <c r="H36" i="1"/>
  <c r="I36" i="1"/>
  <c r="A37" i="1"/>
  <c r="B37" i="1"/>
  <c r="C37" i="1"/>
  <c r="D37" i="1"/>
  <c r="E37" i="1"/>
  <c r="F37" i="1"/>
  <c r="G37" i="1"/>
  <c r="H37" i="1"/>
  <c r="I37" i="1"/>
  <c r="A38" i="1"/>
  <c r="B38" i="1"/>
  <c r="C38" i="1"/>
  <c r="D38" i="1"/>
  <c r="E38" i="1"/>
  <c r="F38" i="1"/>
  <c r="G38" i="1"/>
  <c r="H38" i="1"/>
  <c r="I38" i="1"/>
  <c r="A39" i="1"/>
  <c r="B39" i="1"/>
  <c r="C39" i="1"/>
  <c r="D39" i="1"/>
  <c r="E39" i="1"/>
  <c r="F39" i="1"/>
  <c r="G39" i="1"/>
  <c r="H39" i="1"/>
  <c r="I39" i="1"/>
  <c r="A40" i="1"/>
  <c r="B40" i="1"/>
  <c r="C40" i="1"/>
  <c r="D40" i="1"/>
  <c r="E40" i="1"/>
  <c r="F40" i="1"/>
  <c r="G40" i="1"/>
  <c r="H40" i="1"/>
  <c r="I40" i="1"/>
  <c r="A41" i="1"/>
  <c r="B41" i="1"/>
  <c r="C41" i="1"/>
  <c r="D41" i="1"/>
  <c r="E41" i="1"/>
  <c r="F41" i="1"/>
  <c r="G41" i="1"/>
  <c r="H41" i="1"/>
  <c r="I41" i="1"/>
  <c r="A42" i="1"/>
  <c r="B42" i="1"/>
  <c r="C42" i="1"/>
  <c r="D42" i="1"/>
  <c r="E42" i="1"/>
  <c r="F42" i="1"/>
  <c r="G42" i="1"/>
  <c r="H42" i="1"/>
  <c r="I42" i="1"/>
  <c r="A43" i="1"/>
  <c r="B43" i="1"/>
  <c r="C43" i="1"/>
  <c r="D43" i="1"/>
  <c r="E43" i="1"/>
  <c r="F43" i="1"/>
  <c r="G43" i="1"/>
  <c r="H43" i="1"/>
  <c r="I43" i="1"/>
  <c r="A44" i="1"/>
  <c r="B44" i="1"/>
  <c r="C44" i="1"/>
  <c r="D44" i="1"/>
  <c r="E44" i="1"/>
  <c r="F44" i="1"/>
  <c r="G44" i="1"/>
  <c r="H44" i="1"/>
  <c r="I44" i="1"/>
  <c r="A45" i="1"/>
  <c r="B45" i="1"/>
  <c r="C45" i="1"/>
  <c r="D45" i="1"/>
  <c r="E45" i="1"/>
  <c r="F45" i="1"/>
  <c r="G45" i="1"/>
  <c r="H45" i="1"/>
  <c r="I45" i="1"/>
  <c r="A46" i="1"/>
  <c r="B46" i="1"/>
  <c r="C46" i="1"/>
  <c r="D46" i="1"/>
  <c r="E46" i="1"/>
  <c r="F46" i="1"/>
  <c r="G46" i="1"/>
  <c r="H46" i="1"/>
  <c r="I46" i="1"/>
  <c r="A47" i="1"/>
  <c r="B47" i="1"/>
  <c r="C47" i="1"/>
  <c r="D47" i="1"/>
  <c r="E47" i="1"/>
  <c r="F47" i="1"/>
  <c r="G47" i="1"/>
  <c r="H47" i="1"/>
  <c r="I47" i="1"/>
  <c r="A48" i="1"/>
  <c r="B48" i="1"/>
  <c r="C48" i="1"/>
  <c r="D48" i="1"/>
  <c r="E48" i="1"/>
  <c r="F48" i="1"/>
  <c r="G48" i="1"/>
  <c r="H48" i="1"/>
  <c r="I48" i="1"/>
  <c r="A49" i="1"/>
  <c r="B49" i="1"/>
  <c r="C49" i="1"/>
  <c r="D49" i="1"/>
  <c r="E49" i="1"/>
  <c r="F49" i="1"/>
  <c r="G49" i="1"/>
  <c r="H49" i="1"/>
  <c r="I49" i="1"/>
  <c r="A50" i="1"/>
  <c r="B50" i="1"/>
  <c r="C50" i="1"/>
  <c r="D50" i="1"/>
  <c r="E50" i="1"/>
  <c r="F50" i="1"/>
  <c r="G50" i="1"/>
  <c r="H50" i="1"/>
  <c r="I50" i="1"/>
  <c r="A51" i="1"/>
  <c r="B51" i="1"/>
  <c r="C51" i="1"/>
  <c r="D51" i="1"/>
  <c r="E51" i="1"/>
  <c r="F51" i="1"/>
  <c r="G51" i="1"/>
  <c r="H51" i="1"/>
  <c r="I51" i="1"/>
  <c r="A52" i="1"/>
  <c r="B52" i="1"/>
  <c r="C52" i="1"/>
  <c r="D52" i="1"/>
  <c r="E52" i="1"/>
  <c r="F52" i="1"/>
  <c r="G52" i="1"/>
  <c r="H52" i="1"/>
  <c r="I52" i="1"/>
  <c r="A53" i="1"/>
  <c r="B53" i="1"/>
  <c r="C53" i="1"/>
  <c r="D53" i="1"/>
  <c r="E53" i="1"/>
  <c r="F53" i="1"/>
  <c r="G53" i="1"/>
  <c r="H53" i="1"/>
  <c r="I53" i="1"/>
  <c r="A54" i="1"/>
  <c r="B54" i="1"/>
  <c r="C54" i="1"/>
  <c r="D54" i="1"/>
  <c r="E54" i="1"/>
  <c r="F54" i="1"/>
  <c r="G54" i="1"/>
  <c r="H54" i="1"/>
  <c r="I54" i="1"/>
  <c r="A55" i="1"/>
  <c r="B55" i="1"/>
  <c r="C55" i="1"/>
  <c r="D55" i="1"/>
  <c r="E55" i="1"/>
  <c r="F55" i="1"/>
  <c r="G55" i="1"/>
  <c r="H55" i="1"/>
  <c r="I55" i="1"/>
  <c r="A56" i="1"/>
  <c r="B56" i="1"/>
  <c r="C56" i="1"/>
  <c r="D56" i="1"/>
  <c r="E56" i="1"/>
  <c r="F56" i="1"/>
  <c r="G56" i="1"/>
  <c r="H56" i="1"/>
  <c r="I56" i="1"/>
  <c r="A57" i="1"/>
  <c r="B57" i="1"/>
  <c r="C57" i="1"/>
  <c r="D57" i="1"/>
  <c r="E57" i="1"/>
  <c r="F57" i="1"/>
  <c r="G57" i="1"/>
  <c r="H57" i="1"/>
  <c r="I57" i="1"/>
  <c r="A58" i="1"/>
  <c r="B58" i="1"/>
  <c r="C58" i="1"/>
  <c r="D58" i="1"/>
  <c r="E58" i="1"/>
  <c r="F58" i="1"/>
  <c r="G58" i="1"/>
  <c r="H58" i="1"/>
  <c r="I58" i="1"/>
  <c r="A59" i="1"/>
  <c r="B59" i="1"/>
  <c r="C59" i="1"/>
  <c r="D59" i="1"/>
  <c r="E59" i="1"/>
  <c r="F59" i="1"/>
  <c r="G59" i="1"/>
  <c r="H59" i="1"/>
  <c r="I59" i="1"/>
  <c r="A60" i="1"/>
  <c r="B60" i="1"/>
  <c r="C60" i="1"/>
  <c r="D60" i="1"/>
  <c r="E60" i="1"/>
  <c r="F60" i="1"/>
  <c r="G60" i="1"/>
  <c r="H60" i="1"/>
  <c r="I60" i="1"/>
  <c r="A61" i="1"/>
  <c r="B61" i="1"/>
  <c r="C61" i="1"/>
  <c r="D61" i="1"/>
  <c r="E61" i="1"/>
  <c r="F61" i="1"/>
  <c r="G61" i="1"/>
  <c r="H61" i="1"/>
  <c r="I61" i="1"/>
  <c r="A62" i="1"/>
  <c r="B62" i="1"/>
  <c r="C62" i="1"/>
  <c r="D62" i="1"/>
  <c r="E62" i="1"/>
  <c r="F62" i="1"/>
  <c r="G62" i="1"/>
  <c r="H62" i="1"/>
  <c r="I62" i="1"/>
  <c r="A63" i="1"/>
  <c r="B63" i="1"/>
  <c r="C63" i="1"/>
  <c r="D63" i="1"/>
  <c r="E63" i="1"/>
  <c r="F63" i="1"/>
  <c r="G63" i="1"/>
  <c r="H63" i="1"/>
  <c r="I63" i="1"/>
  <c r="A64" i="1"/>
  <c r="B64" i="1"/>
  <c r="C64" i="1"/>
  <c r="D64" i="1"/>
  <c r="E64" i="1"/>
  <c r="F64" i="1"/>
  <c r="G64" i="1"/>
  <c r="H64" i="1"/>
  <c r="I64" i="1"/>
  <c r="A65" i="1"/>
  <c r="B65" i="1"/>
  <c r="C65" i="1"/>
  <c r="D65" i="1"/>
  <c r="E65" i="1"/>
  <c r="F65" i="1"/>
  <c r="G65" i="1"/>
  <c r="H65" i="1"/>
  <c r="I65" i="1"/>
  <c r="A66" i="1"/>
  <c r="B66" i="1"/>
  <c r="C66" i="1"/>
  <c r="D66" i="1"/>
  <c r="E66" i="1"/>
  <c r="F66" i="1"/>
  <c r="G66" i="1"/>
  <c r="H66" i="1"/>
  <c r="I66" i="1"/>
  <c r="A67" i="1"/>
  <c r="B67" i="1"/>
  <c r="C67" i="1"/>
  <c r="D67" i="1"/>
  <c r="E67" i="1"/>
  <c r="F67" i="1"/>
  <c r="G67" i="1"/>
  <c r="H67" i="1"/>
  <c r="I67" i="1"/>
  <c r="A68" i="1"/>
  <c r="B68" i="1"/>
  <c r="C68" i="1"/>
  <c r="D68" i="1"/>
  <c r="E68" i="1"/>
  <c r="F68" i="1"/>
  <c r="G68" i="1"/>
  <c r="H68" i="1"/>
  <c r="I68" i="1"/>
  <c r="A69" i="1"/>
  <c r="B69" i="1"/>
  <c r="C69" i="1"/>
  <c r="D69" i="1"/>
  <c r="E69" i="1"/>
  <c r="F69" i="1"/>
  <c r="G69" i="1"/>
  <c r="H69" i="1"/>
  <c r="I69" i="1"/>
  <c r="A70" i="1"/>
  <c r="B70" i="1"/>
  <c r="C70" i="1"/>
  <c r="D70" i="1"/>
  <c r="E70" i="1"/>
  <c r="F70" i="1"/>
  <c r="G70" i="1"/>
  <c r="H70" i="1"/>
  <c r="I70" i="1"/>
  <c r="A71" i="1"/>
  <c r="B71" i="1"/>
  <c r="C71" i="1"/>
  <c r="D71" i="1"/>
  <c r="E71" i="1"/>
  <c r="F71" i="1"/>
  <c r="G71" i="1"/>
  <c r="H71" i="1"/>
  <c r="I71" i="1"/>
  <c r="A72" i="1"/>
  <c r="B72" i="1"/>
  <c r="C72" i="1"/>
  <c r="D72" i="1"/>
  <c r="E72" i="1"/>
  <c r="F72" i="1"/>
  <c r="G72" i="1"/>
  <c r="H72" i="1"/>
  <c r="I72" i="1"/>
  <c r="A73" i="1"/>
  <c r="B73" i="1"/>
  <c r="C73" i="1"/>
  <c r="D73" i="1"/>
  <c r="E73" i="1"/>
  <c r="F73" i="1"/>
  <c r="G73" i="1"/>
  <c r="H73" i="1"/>
  <c r="I73" i="1"/>
  <c r="A74" i="1"/>
  <c r="B74" i="1"/>
  <c r="C74" i="1"/>
  <c r="D74" i="1"/>
  <c r="E74" i="1"/>
  <c r="F74" i="1"/>
  <c r="G74" i="1"/>
  <c r="H74" i="1"/>
  <c r="I74" i="1"/>
  <c r="A75" i="1"/>
  <c r="B75" i="1"/>
  <c r="C75" i="1"/>
  <c r="D75" i="1"/>
  <c r="E75" i="1"/>
  <c r="F75" i="1"/>
  <c r="G75" i="1"/>
  <c r="H75" i="1"/>
  <c r="I75" i="1"/>
  <c r="A76" i="1"/>
  <c r="B76" i="1"/>
  <c r="C76" i="1"/>
  <c r="D76" i="1"/>
  <c r="E76" i="1"/>
  <c r="F76" i="1"/>
  <c r="G76" i="1"/>
  <c r="H76" i="1"/>
  <c r="I76" i="1"/>
  <c r="A77" i="1"/>
  <c r="B77" i="1"/>
  <c r="C77" i="1"/>
  <c r="D77" i="1"/>
  <c r="E77" i="1"/>
  <c r="F77" i="1"/>
  <c r="G77" i="1"/>
  <c r="H77" i="1"/>
  <c r="I77" i="1"/>
  <c r="A78" i="1"/>
  <c r="B78" i="1"/>
  <c r="C78" i="1"/>
  <c r="D78" i="1"/>
  <c r="E78" i="1"/>
  <c r="F78" i="1"/>
  <c r="G78" i="1"/>
  <c r="H78" i="1"/>
  <c r="I78" i="1"/>
  <c r="A79" i="1"/>
  <c r="B79" i="1"/>
  <c r="C79" i="1"/>
  <c r="D79" i="1"/>
  <c r="E79" i="1"/>
  <c r="F79" i="1"/>
  <c r="G79" i="1"/>
  <c r="H79" i="1"/>
  <c r="I79" i="1"/>
  <c r="A80" i="1"/>
  <c r="B80" i="1"/>
  <c r="C80" i="1"/>
  <c r="D80" i="1"/>
  <c r="E80" i="1"/>
  <c r="F80" i="1"/>
  <c r="G80" i="1"/>
  <c r="H80" i="1"/>
  <c r="I80" i="1"/>
  <c r="A81" i="1"/>
  <c r="B81" i="1"/>
  <c r="C81" i="1"/>
  <c r="D81" i="1"/>
  <c r="E81" i="1"/>
  <c r="F81" i="1"/>
  <c r="G81" i="1"/>
  <c r="H81" i="1"/>
  <c r="I81" i="1"/>
  <c r="A82" i="1"/>
  <c r="B82" i="1"/>
  <c r="C82" i="1"/>
  <c r="D82" i="1"/>
  <c r="E82" i="1"/>
  <c r="F82" i="1"/>
  <c r="G82" i="1"/>
  <c r="H82" i="1"/>
  <c r="I82" i="1"/>
  <c r="A83" i="1"/>
  <c r="B83" i="1"/>
  <c r="C83" i="1"/>
  <c r="D83" i="1"/>
  <c r="E83" i="1"/>
  <c r="F83" i="1"/>
  <c r="G83" i="1"/>
  <c r="H83" i="1"/>
  <c r="I83" i="1"/>
  <c r="A84" i="1"/>
  <c r="B84" i="1"/>
  <c r="C84" i="1"/>
  <c r="D84" i="1"/>
  <c r="E84" i="1"/>
  <c r="F84" i="1"/>
  <c r="G84" i="1"/>
  <c r="H84" i="1"/>
  <c r="I84" i="1"/>
  <c r="A85" i="1"/>
  <c r="B85" i="1"/>
  <c r="C85" i="1"/>
  <c r="D85" i="1"/>
  <c r="E85" i="1"/>
  <c r="F85" i="1"/>
  <c r="G85" i="1"/>
  <c r="H85" i="1"/>
  <c r="I85" i="1"/>
  <c r="A86" i="1"/>
  <c r="B86" i="1"/>
  <c r="C86" i="1"/>
  <c r="D86" i="1"/>
  <c r="E86" i="1"/>
  <c r="F86" i="1"/>
  <c r="G86" i="1"/>
  <c r="H86" i="1"/>
  <c r="I86" i="1"/>
  <c r="A87" i="1"/>
  <c r="B87" i="1"/>
  <c r="C87" i="1"/>
  <c r="D87" i="1"/>
  <c r="E87" i="1"/>
  <c r="F87" i="1"/>
  <c r="G87" i="1"/>
  <c r="H87" i="1"/>
  <c r="I87" i="1"/>
  <c r="A88" i="1"/>
  <c r="B88" i="1"/>
  <c r="C88" i="1"/>
  <c r="D88" i="1"/>
  <c r="E88" i="1"/>
  <c r="F88" i="1"/>
  <c r="G88" i="1"/>
  <c r="H88" i="1"/>
  <c r="I88" i="1"/>
  <c r="A89" i="1"/>
  <c r="B89" i="1"/>
  <c r="C89" i="1"/>
  <c r="D89" i="1"/>
  <c r="E89" i="1"/>
  <c r="F89" i="1"/>
  <c r="G89" i="1"/>
  <c r="H89" i="1"/>
  <c r="I89" i="1"/>
  <c r="A90" i="1"/>
  <c r="B90" i="1"/>
  <c r="C90" i="1"/>
  <c r="D90" i="1"/>
  <c r="E90" i="1"/>
  <c r="F90" i="1"/>
  <c r="G90" i="1"/>
  <c r="H90" i="1"/>
  <c r="I90" i="1"/>
  <c r="A91" i="1"/>
  <c r="B91" i="1"/>
  <c r="C91" i="1"/>
  <c r="D91" i="1"/>
  <c r="E91" i="1"/>
  <c r="F91" i="1"/>
  <c r="G91" i="1"/>
  <c r="H91" i="1"/>
  <c r="I91" i="1"/>
  <c r="A92" i="1"/>
  <c r="B92" i="1"/>
  <c r="C92" i="1"/>
  <c r="D92" i="1"/>
  <c r="E92" i="1"/>
  <c r="F92" i="1"/>
  <c r="G92" i="1"/>
  <c r="H92" i="1"/>
  <c r="I92" i="1"/>
  <c r="A93" i="1"/>
  <c r="B93" i="1"/>
  <c r="C93" i="1"/>
  <c r="D93" i="1"/>
  <c r="E93" i="1"/>
  <c r="F93" i="1"/>
  <c r="G93" i="1"/>
  <c r="H93" i="1"/>
  <c r="I93" i="1"/>
  <c r="A94" i="1"/>
  <c r="B94" i="1"/>
  <c r="C94" i="1"/>
  <c r="D94" i="1"/>
  <c r="E94" i="1"/>
  <c r="F94" i="1"/>
  <c r="G94" i="1"/>
  <c r="H94" i="1"/>
  <c r="I94" i="1"/>
  <c r="A95" i="1"/>
  <c r="B95" i="1"/>
  <c r="C95" i="1"/>
  <c r="D95" i="1"/>
  <c r="E95" i="1"/>
  <c r="F95" i="1"/>
  <c r="G95" i="1"/>
  <c r="H95" i="1"/>
  <c r="I95" i="1"/>
  <c r="A96" i="1"/>
  <c r="B96" i="1"/>
  <c r="C96" i="1"/>
  <c r="D96" i="1"/>
  <c r="E96" i="1"/>
  <c r="F96" i="1"/>
  <c r="G96" i="1"/>
  <c r="H96" i="1"/>
  <c r="I96" i="1"/>
  <c r="A97" i="1"/>
  <c r="B97" i="1"/>
  <c r="C97" i="1"/>
  <c r="D97" i="1"/>
  <c r="E97" i="1"/>
  <c r="F97" i="1"/>
  <c r="G97" i="1"/>
  <c r="H97" i="1"/>
  <c r="I97" i="1"/>
  <c r="A98" i="1"/>
  <c r="B98" i="1"/>
  <c r="C98" i="1"/>
  <c r="D98" i="1"/>
  <c r="E98" i="1"/>
  <c r="F98" i="1"/>
  <c r="G98" i="1"/>
  <c r="H98" i="1"/>
  <c r="I98" i="1"/>
  <c r="A99" i="1"/>
  <c r="B99" i="1"/>
  <c r="C99" i="1"/>
  <c r="D99" i="1"/>
  <c r="E99" i="1"/>
  <c r="F99" i="1"/>
  <c r="G99" i="1"/>
  <c r="H99" i="1"/>
  <c r="I99" i="1"/>
  <c r="A100" i="1"/>
  <c r="B100" i="1"/>
  <c r="C100" i="1"/>
  <c r="D100" i="1"/>
  <c r="E100" i="1"/>
  <c r="F100" i="1"/>
  <c r="G100" i="1"/>
  <c r="H100" i="1"/>
  <c r="I100" i="1"/>
  <c r="A101" i="1"/>
  <c r="B101" i="1"/>
  <c r="C101" i="1"/>
  <c r="D101" i="1"/>
  <c r="E101" i="1"/>
  <c r="F101" i="1"/>
  <c r="G101" i="1"/>
  <c r="H101" i="1"/>
  <c r="I101" i="1"/>
  <c r="A102" i="1"/>
  <c r="B102" i="1"/>
  <c r="C102" i="1"/>
  <c r="D102" i="1"/>
  <c r="E102" i="1"/>
  <c r="F102" i="1"/>
  <c r="G102" i="1"/>
  <c r="H102" i="1"/>
  <c r="I102" i="1"/>
  <c r="A103" i="1"/>
  <c r="B103" i="1"/>
  <c r="C103" i="1"/>
  <c r="D103" i="1"/>
  <c r="E103" i="1"/>
  <c r="F103" i="1"/>
  <c r="G103" i="1"/>
  <c r="H103" i="1"/>
  <c r="I103" i="1"/>
  <c r="A104" i="1"/>
  <c r="B104" i="1"/>
  <c r="C104" i="1"/>
  <c r="D104" i="1"/>
  <c r="E104" i="1"/>
  <c r="F104" i="1"/>
  <c r="G104" i="1"/>
  <c r="H104" i="1"/>
  <c r="I104" i="1"/>
  <c r="A105" i="1"/>
  <c r="B105" i="1"/>
  <c r="C105" i="1"/>
  <c r="D105" i="1"/>
  <c r="E105" i="1"/>
  <c r="F105" i="1"/>
  <c r="G105" i="1"/>
  <c r="H105" i="1"/>
  <c r="I105" i="1"/>
  <c r="A106" i="1"/>
  <c r="B106" i="1"/>
  <c r="C106" i="1"/>
  <c r="D106" i="1"/>
  <c r="E106" i="1"/>
  <c r="F106" i="1"/>
  <c r="G106" i="1"/>
  <c r="H106" i="1"/>
  <c r="I106" i="1"/>
  <c r="A107" i="1"/>
  <c r="B107" i="1"/>
  <c r="C107" i="1"/>
  <c r="D107" i="1"/>
  <c r="E107" i="1"/>
  <c r="F107" i="1"/>
  <c r="G107" i="1"/>
  <c r="H107" i="1"/>
  <c r="I107" i="1"/>
  <c r="A108" i="1"/>
  <c r="B108" i="1"/>
  <c r="C108" i="1"/>
  <c r="D108" i="1"/>
  <c r="E108" i="1"/>
  <c r="F108" i="1"/>
  <c r="G108" i="1"/>
  <c r="H108" i="1"/>
  <c r="I108" i="1"/>
  <c r="A109" i="1"/>
  <c r="B109" i="1"/>
  <c r="C109" i="1"/>
  <c r="D109" i="1"/>
  <c r="E109" i="1"/>
  <c r="F109" i="1"/>
  <c r="G109" i="1"/>
  <c r="H109" i="1"/>
  <c r="I109" i="1"/>
  <c r="A110" i="1"/>
  <c r="B110" i="1"/>
  <c r="C110" i="1"/>
  <c r="D110" i="1"/>
  <c r="E110" i="1"/>
  <c r="F110" i="1"/>
  <c r="G110" i="1"/>
  <c r="H110" i="1"/>
  <c r="I110" i="1"/>
  <c r="A111" i="1"/>
  <c r="B111" i="1"/>
  <c r="C111" i="1"/>
  <c r="D111" i="1"/>
  <c r="E111" i="1"/>
  <c r="F111" i="1"/>
  <c r="G111" i="1"/>
  <c r="H111" i="1"/>
  <c r="I111" i="1"/>
  <c r="A112" i="1"/>
  <c r="B112" i="1"/>
  <c r="C112" i="1"/>
  <c r="D112" i="1"/>
  <c r="E112" i="1"/>
  <c r="F112" i="1"/>
  <c r="G112" i="1"/>
  <c r="H112" i="1"/>
  <c r="I112" i="1"/>
  <c r="A113" i="1"/>
  <c r="B113" i="1"/>
  <c r="C113" i="1"/>
  <c r="D113" i="1"/>
  <c r="E113" i="1"/>
  <c r="F113" i="1"/>
  <c r="G113" i="1"/>
  <c r="H113" i="1"/>
  <c r="I113" i="1"/>
  <c r="A114" i="1"/>
  <c r="B114" i="1"/>
  <c r="C114" i="1"/>
  <c r="D114" i="1"/>
  <c r="E114" i="1"/>
  <c r="F114" i="1"/>
  <c r="G114" i="1"/>
  <c r="H114" i="1"/>
  <c r="I114" i="1"/>
  <c r="A115" i="1"/>
  <c r="B115" i="1"/>
  <c r="C115" i="1"/>
  <c r="D115" i="1"/>
  <c r="E115" i="1"/>
  <c r="F115" i="1"/>
  <c r="G115" i="1"/>
  <c r="H115" i="1"/>
  <c r="I115" i="1"/>
  <c r="A116" i="1"/>
  <c r="B116" i="1"/>
  <c r="C116" i="1"/>
  <c r="D116" i="1"/>
  <c r="E116" i="1"/>
  <c r="F116" i="1"/>
  <c r="G116" i="1"/>
  <c r="H116" i="1"/>
  <c r="I116" i="1"/>
  <c r="A117" i="1"/>
  <c r="B117" i="1"/>
  <c r="C117" i="1"/>
  <c r="D117" i="1"/>
  <c r="E117" i="1"/>
  <c r="F117" i="1"/>
  <c r="G117" i="1"/>
  <c r="H117" i="1"/>
  <c r="I117" i="1"/>
  <c r="A118" i="1"/>
  <c r="B118" i="1"/>
  <c r="C118" i="1"/>
  <c r="D118" i="1"/>
  <c r="E118" i="1"/>
  <c r="F118" i="1"/>
  <c r="G118" i="1"/>
  <c r="H118" i="1"/>
  <c r="I118" i="1"/>
  <c r="A119" i="1"/>
  <c r="B119" i="1"/>
  <c r="C119" i="1"/>
  <c r="D119" i="1"/>
  <c r="E119" i="1"/>
  <c r="F119" i="1"/>
  <c r="G119" i="1"/>
  <c r="H119" i="1"/>
  <c r="I119" i="1"/>
  <c r="A120" i="1"/>
  <c r="B120" i="1"/>
  <c r="C120" i="1"/>
  <c r="D120" i="1"/>
  <c r="E120" i="1"/>
  <c r="F120" i="1"/>
  <c r="G120" i="1"/>
  <c r="H120" i="1"/>
  <c r="I120" i="1"/>
  <c r="A121" i="1"/>
  <c r="B121" i="1"/>
  <c r="C121" i="1"/>
  <c r="D121" i="1"/>
  <c r="E121" i="1"/>
  <c r="F121" i="1"/>
  <c r="G121" i="1"/>
  <c r="H121" i="1"/>
  <c r="I121" i="1"/>
  <c r="A122" i="1"/>
  <c r="B122" i="1"/>
  <c r="C122" i="1"/>
  <c r="D122" i="1"/>
  <c r="E122" i="1"/>
  <c r="F122" i="1"/>
  <c r="G122" i="1"/>
  <c r="H122" i="1"/>
  <c r="I122" i="1"/>
  <c r="A123" i="1"/>
  <c r="B123" i="1"/>
  <c r="C123" i="1"/>
  <c r="D123" i="1"/>
  <c r="E123" i="1"/>
  <c r="F123" i="1"/>
  <c r="G123" i="1"/>
  <c r="H123" i="1"/>
  <c r="I123" i="1"/>
  <c r="A124" i="1"/>
  <c r="B124" i="1"/>
  <c r="C124" i="1"/>
  <c r="D124" i="1"/>
  <c r="E124" i="1"/>
  <c r="F124" i="1"/>
  <c r="G124" i="1"/>
  <c r="H124" i="1"/>
  <c r="I124" i="1"/>
  <c r="A125" i="1"/>
  <c r="B125" i="1"/>
  <c r="C125" i="1"/>
  <c r="D125" i="1"/>
  <c r="E125" i="1"/>
  <c r="F125" i="1"/>
  <c r="G125" i="1"/>
  <c r="H125" i="1"/>
  <c r="I125" i="1"/>
  <c r="A126" i="1"/>
  <c r="B126" i="1"/>
  <c r="C126" i="1"/>
  <c r="D126" i="1"/>
  <c r="E126" i="1"/>
  <c r="F126" i="1"/>
  <c r="G126" i="1"/>
  <c r="H126" i="1"/>
  <c r="I126" i="1"/>
  <c r="A127" i="1"/>
  <c r="B127" i="1"/>
  <c r="C127" i="1"/>
  <c r="D127" i="1"/>
  <c r="E127" i="1"/>
  <c r="F127" i="1"/>
  <c r="G127" i="1"/>
  <c r="H127" i="1"/>
  <c r="I127" i="1"/>
  <c r="A128" i="1"/>
  <c r="B128" i="1"/>
  <c r="C128" i="1"/>
  <c r="D128" i="1"/>
  <c r="E128" i="1"/>
  <c r="F128" i="1"/>
  <c r="G128" i="1"/>
  <c r="H128" i="1"/>
  <c r="I128" i="1"/>
  <c r="A129" i="1"/>
  <c r="B129" i="1"/>
  <c r="C129" i="1"/>
  <c r="D129" i="1"/>
  <c r="E129" i="1"/>
  <c r="F129" i="1"/>
  <c r="G129" i="1"/>
  <c r="H129" i="1"/>
  <c r="I129" i="1"/>
  <c r="A130" i="1"/>
  <c r="B130" i="1"/>
  <c r="C130" i="1"/>
  <c r="D130" i="1"/>
  <c r="E130" i="1"/>
  <c r="F130" i="1"/>
  <c r="G130" i="1"/>
  <c r="H130" i="1"/>
  <c r="I130" i="1"/>
  <c r="A131" i="1"/>
  <c r="B131" i="1"/>
  <c r="C131" i="1"/>
  <c r="D131" i="1"/>
  <c r="E131" i="1"/>
  <c r="F131" i="1"/>
  <c r="G131" i="1"/>
  <c r="H131" i="1"/>
  <c r="I131" i="1"/>
  <c r="A132" i="1"/>
  <c r="B132" i="1"/>
  <c r="C132" i="1"/>
  <c r="D132" i="1"/>
  <c r="E132" i="1"/>
  <c r="F132" i="1"/>
  <c r="G132" i="1"/>
  <c r="H132" i="1"/>
  <c r="I132" i="1"/>
  <c r="A133" i="1"/>
  <c r="B133" i="1"/>
  <c r="C133" i="1"/>
  <c r="D133" i="1"/>
  <c r="E133" i="1"/>
  <c r="F133" i="1"/>
  <c r="G133" i="1"/>
  <c r="H133" i="1"/>
  <c r="I133" i="1"/>
  <c r="A134" i="1"/>
  <c r="B134" i="1"/>
  <c r="C134" i="1"/>
  <c r="D134" i="1"/>
  <c r="E134" i="1"/>
  <c r="F134" i="1"/>
  <c r="G134" i="1"/>
  <c r="H134" i="1"/>
  <c r="I134" i="1"/>
  <c r="A135" i="1"/>
  <c r="B135" i="1"/>
  <c r="C135" i="1"/>
  <c r="D135" i="1"/>
  <c r="E135" i="1"/>
  <c r="F135" i="1"/>
  <c r="G135" i="1"/>
  <c r="H135" i="1"/>
  <c r="I135" i="1"/>
  <c r="A136" i="1"/>
  <c r="B136" i="1"/>
  <c r="C136" i="1"/>
  <c r="D136" i="1"/>
  <c r="E136" i="1"/>
  <c r="F136" i="1"/>
  <c r="G136" i="1"/>
  <c r="H136" i="1"/>
  <c r="I136" i="1"/>
  <c r="A137" i="1"/>
  <c r="B137" i="1"/>
  <c r="C137" i="1"/>
  <c r="D137" i="1"/>
  <c r="E137" i="1"/>
  <c r="F137" i="1"/>
  <c r="G137" i="1"/>
  <c r="H137" i="1"/>
  <c r="I137" i="1"/>
  <c r="A138" i="1"/>
  <c r="B138" i="1"/>
  <c r="C138" i="1"/>
  <c r="D138" i="1"/>
  <c r="E138" i="1"/>
  <c r="F138" i="1"/>
  <c r="G138" i="1"/>
  <c r="H138" i="1"/>
  <c r="I138" i="1"/>
  <c r="A139" i="1"/>
  <c r="B139" i="1"/>
  <c r="C139" i="1"/>
  <c r="D139" i="1"/>
  <c r="E139" i="1"/>
  <c r="F139" i="1"/>
  <c r="G139" i="1"/>
  <c r="H139" i="1"/>
  <c r="I139" i="1"/>
  <c r="A140" i="1"/>
  <c r="B140" i="1"/>
  <c r="C140" i="1"/>
  <c r="D140" i="1"/>
  <c r="E140" i="1"/>
  <c r="F140" i="1"/>
  <c r="G140" i="1"/>
  <c r="H140" i="1"/>
  <c r="I140" i="1"/>
  <c r="A141" i="1"/>
  <c r="B141" i="1"/>
  <c r="C141" i="1"/>
  <c r="D141" i="1"/>
  <c r="E141" i="1"/>
  <c r="F141" i="1"/>
  <c r="G141" i="1"/>
  <c r="H141" i="1"/>
  <c r="I141" i="1"/>
  <c r="A142" i="1"/>
  <c r="B142" i="1"/>
  <c r="C142" i="1"/>
  <c r="D142" i="1"/>
  <c r="E142" i="1"/>
  <c r="F142" i="1"/>
  <c r="G142" i="1"/>
  <c r="H142" i="1"/>
  <c r="I142" i="1"/>
  <c r="A143" i="1"/>
  <c r="B143" i="1"/>
  <c r="C143" i="1"/>
  <c r="D143" i="1"/>
  <c r="E143" i="1"/>
  <c r="F143" i="1"/>
  <c r="G143" i="1"/>
  <c r="H143" i="1"/>
  <c r="I143" i="1"/>
  <c r="A144" i="1"/>
  <c r="B144" i="1"/>
  <c r="C144" i="1"/>
  <c r="D144" i="1"/>
  <c r="E144" i="1"/>
  <c r="F144" i="1"/>
  <c r="G144" i="1"/>
  <c r="H144" i="1"/>
  <c r="I144" i="1"/>
  <c r="A145" i="1"/>
  <c r="B145" i="1"/>
  <c r="C145" i="1"/>
  <c r="D145" i="1"/>
  <c r="E145" i="1"/>
  <c r="F145" i="1"/>
  <c r="G145" i="1"/>
  <c r="H145" i="1"/>
  <c r="I145" i="1"/>
  <c r="A146" i="1"/>
  <c r="B146" i="1"/>
  <c r="C146" i="1"/>
  <c r="D146" i="1"/>
  <c r="E146" i="1"/>
  <c r="F146" i="1"/>
  <c r="G146" i="1"/>
  <c r="H146" i="1"/>
  <c r="I146" i="1"/>
  <c r="A147" i="1"/>
  <c r="B147" i="1"/>
  <c r="C147" i="1"/>
  <c r="D147" i="1"/>
  <c r="E147" i="1"/>
  <c r="F147" i="1"/>
  <c r="G147" i="1"/>
  <c r="H147" i="1"/>
  <c r="I147" i="1"/>
  <c r="A148" i="1"/>
  <c r="B148" i="1"/>
  <c r="C148" i="1"/>
  <c r="D148" i="1"/>
  <c r="E148" i="1"/>
  <c r="F148" i="1"/>
  <c r="G148" i="1"/>
  <c r="H148" i="1"/>
  <c r="I148" i="1"/>
  <c r="A149" i="1"/>
  <c r="B149" i="1"/>
  <c r="C149" i="1"/>
  <c r="D149" i="1"/>
  <c r="E149" i="1"/>
  <c r="F149" i="1"/>
  <c r="G149" i="1"/>
  <c r="H149" i="1"/>
  <c r="I149" i="1"/>
  <c r="A150" i="1"/>
  <c r="B150" i="1"/>
  <c r="C150" i="1"/>
  <c r="D150" i="1"/>
  <c r="E150" i="1"/>
  <c r="F150" i="1"/>
  <c r="G150" i="1"/>
  <c r="H150" i="1"/>
  <c r="I150" i="1"/>
  <c r="A151" i="1"/>
  <c r="B151" i="1"/>
  <c r="C151" i="1"/>
  <c r="D151" i="1"/>
  <c r="E151" i="1"/>
  <c r="F151" i="1"/>
  <c r="G151" i="1"/>
  <c r="H151" i="1"/>
  <c r="I151" i="1"/>
  <c r="A152" i="1"/>
  <c r="B152" i="1"/>
  <c r="C152" i="1"/>
  <c r="D152" i="1"/>
  <c r="E152" i="1"/>
  <c r="F152" i="1"/>
  <c r="G152" i="1"/>
  <c r="H152" i="1"/>
  <c r="I152" i="1"/>
  <c r="A153" i="1"/>
  <c r="B153" i="1"/>
  <c r="C153" i="1"/>
  <c r="D153" i="1"/>
  <c r="E153" i="1"/>
  <c r="F153" i="1"/>
  <c r="G153" i="1"/>
  <c r="H153" i="1"/>
  <c r="I153" i="1"/>
  <c r="A154" i="1"/>
  <c r="B154" i="1"/>
  <c r="C154" i="1"/>
  <c r="D154" i="1"/>
  <c r="E154" i="1"/>
  <c r="F154" i="1"/>
  <c r="G154" i="1"/>
  <c r="H154" i="1"/>
  <c r="I154" i="1"/>
  <c r="A155" i="1"/>
  <c r="B155" i="1"/>
  <c r="C155" i="1"/>
  <c r="D155" i="1"/>
  <c r="E155" i="1"/>
  <c r="F155" i="1"/>
  <c r="G155" i="1"/>
  <c r="H155" i="1"/>
  <c r="I155" i="1"/>
  <c r="A156" i="1"/>
  <c r="B156" i="1"/>
  <c r="C156" i="1"/>
  <c r="D156" i="1"/>
  <c r="E156" i="1"/>
  <c r="F156" i="1"/>
  <c r="G156" i="1"/>
  <c r="H156" i="1"/>
  <c r="I156" i="1"/>
  <c r="A157" i="1"/>
  <c r="B157" i="1"/>
  <c r="C157" i="1"/>
  <c r="D157" i="1"/>
  <c r="E157" i="1"/>
  <c r="F157" i="1"/>
  <c r="G157" i="1"/>
  <c r="H157" i="1"/>
  <c r="I157" i="1"/>
  <c r="A158" i="1"/>
  <c r="B158" i="1"/>
  <c r="C158" i="1"/>
  <c r="D158" i="1"/>
  <c r="E158" i="1"/>
  <c r="F158" i="1"/>
  <c r="G158" i="1"/>
  <c r="H158" i="1"/>
  <c r="I158" i="1"/>
  <c r="A159" i="1"/>
  <c r="B159" i="1"/>
  <c r="C159" i="1"/>
  <c r="D159" i="1"/>
  <c r="E159" i="1"/>
  <c r="F159" i="1"/>
  <c r="G159" i="1"/>
  <c r="H159" i="1"/>
  <c r="I159" i="1"/>
  <c r="A160" i="1"/>
  <c r="B160" i="1"/>
  <c r="C160" i="1"/>
  <c r="D160" i="1"/>
  <c r="E160" i="1"/>
  <c r="F160" i="1"/>
  <c r="G160" i="1"/>
  <c r="H160" i="1"/>
  <c r="I160" i="1"/>
  <c r="A161" i="1"/>
  <c r="B161" i="1"/>
  <c r="C161" i="1"/>
  <c r="D161" i="1"/>
  <c r="E161" i="1"/>
  <c r="F161" i="1"/>
  <c r="G161" i="1"/>
  <c r="H161" i="1"/>
  <c r="I161" i="1"/>
  <c r="A162" i="1"/>
  <c r="B162" i="1"/>
  <c r="C162" i="1"/>
  <c r="D162" i="1"/>
  <c r="E162" i="1"/>
  <c r="F162" i="1"/>
  <c r="G162" i="1"/>
  <c r="H162" i="1"/>
  <c r="I162" i="1"/>
  <c r="A163" i="1"/>
  <c r="B163" i="1"/>
  <c r="C163" i="1"/>
  <c r="D163" i="1"/>
  <c r="E163" i="1"/>
  <c r="F163" i="1"/>
  <c r="G163" i="1"/>
  <c r="H163" i="1"/>
  <c r="I163" i="1"/>
  <c r="A164" i="1"/>
  <c r="B164" i="1"/>
  <c r="C164" i="1"/>
  <c r="D164" i="1"/>
  <c r="E164" i="1"/>
  <c r="F164" i="1"/>
  <c r="G164" i="1"/>
  <c r="H164" i="1"/>
  <c r="I164" i="1"/>
  <c r="A165" i="1"/>
  <c r="B165" i="1"/>
  <c r="C165" i="1"/>
  <c r="D165" i="1"/>
  <c r="E165" i="1"/>
  <c r="F165" i="1"/>
  <c r="G165" i="1"/>
  <c r="H165" i="1"/>
  <c r="I165" i="1"/>
  <c r="A166" i="1"/>
  <c r="B166" i="1"/>
  <c r="C166" i="1"/>
  <c r="D166" i="1"/>
  <c r="E166" i="1"/>
  <c r="F166" i="1"/>
  <c r="G166" i="1"/>
  <c r="H166" i="1"/>
  <c r="I166" i="1"/>
  <c r="A167" i="1"/>
  <c r="B167" i="1"/>
  <c r="C167" i="1"/>
  <c r="D167" i="1"/>
  <c r="E167" i="1"/>
  <c r="F167" i="1"/>
  <c r="G167" i="1"/>
  <c r="H167" i="1"/>
  <c r="I167" i="1"/>
  <c r="A168" i="1"/>
  <c r="B168" i="1"/>
  <c r="C168" i="1"/>
  <c r="D168" i="1"/>
  <c r="E168" i="1"/>
  <c r="F168" i="1"/>
  <c r="G168" i="1"/>
  <c r="H168" i="1"/>
  <c r="I168" i="1"/>
  <c r="A169" i="1"/>
  <c r="B169" i="1"/>
  <c r="C169" i="1"/>
  <c r="D169" i="1"/>
  <c r="E169" i="1"/>
  <c r="F169" i="1"/>
  <c r="G169" i="1"/>
  <c r="H169" i="1"/>
  <c r="I169" i="1"/>
  <c r="A170" i="1"/>
  <c r="B170" i="1"/>
  <c r="C170" i="1"/>
  <c r="D170" i="1"/>
  <c r="E170" i="1"/>
  <c r="F170" i="1"/>
  <c r="G170" i="1"/>
  <c r="H170" i="1"/>
  <c r="I170" i="1"/>
  <c r="A171" i="1"/>
  <c r="B171" i="1"/>
  <c r="C171" i="1"/>
  <c r="D171" i="1"/>
  <c r="E171" i="1"/>
  <c r="F171" i="1"/>
  <c r="G171" i="1"/>
  <c r="H171" i="1"/>
  <c r="I171" i="1"/>
  <c r="A172" i="1"/>
  <c r="B172" i="1"/>
  <c r="C172" i="1"/>
  <c r="D172" i="1"/>
  <c r="E172" i="1"/>
  <c r="F172" i="1"/>
  <c r="G172" i="1"/>
  <c r="H172" i="1"/>
  <c r="I172" i="1"/>
  <c r="A173" i="1"/>
  <c r="B173" i="1"/>
  <c r="C173" i="1"/>
  <c r="D173" i="1"/>
  <c r="E173" i="1"/>
  <c r="F173" i="1"/>
  <c r="G173" i="1"/>
  <c r="H173" i="1"/>
  <c r="I173" i="1"/>
  <c r="A174" i="1"/>
  <c r="B174" i="1"/>
  <c r="C174" i="1"/>
  <c r="D174" i="1"/>
  <c r="E174" i="1"/>
  <c r="F174" i="1"/>
  <c r="G174" i="1"/>
  <c r="H174" i="1"/>
  <c r="I174" i="1"/>
  <c r="A175" i="1"/>
  <c r="B175" i="1"/>
  <c r="C175" i="1"/>
  <c r="D175" i="1"/>
  <c r="E175" i="1"/>
  <c r="F175" i="1"/>
  <c r="G175" i="1"/>
  <c r="H175" i="1"/>
  <c r="I175" i="1"/>
  <c r="A176" i="1"/>
  <c r="B176" i="1"/>
  <c r="C176" i="1"/>
  <c r="D176" i="1"/>
  <c r="E176" i="1"/>
  <c r="F176" i="1"/>
  <c r="G176" i="1"/>
  <c r="H176" i="1"/>
  <c r="I176" i="1"/>
  <c r="A177" i="1"/>
  <c r="B177" i="1"/>
  <c r="C177" i="1"/>
  <c r="D177" i="1"/>
  <c r="E177" i="1"/>
  <c r="F177" i="1"/>
  <c r="G177" i="1"/>
  <c r="H177" i="1"/>
  <c r="I177" i="1"/>
  <c r="A178" i="1"/>
  <c r="B178" i="1"/>
  <c r="C178" i="1"/>
  <c r="D178" i="1"/>
  <c r="E178" i="1"/>
  <c r="F178" i="1"/>
  <c r="G178" i="1"/>
  <c r="H178" i="1"/>
  <c r="I178" i="1"/>
  <c r="A179" i="1"/>
  <c r="B179" i="1"/>
  <c r="C179" i="1"/>
  <c r="D179" i="1"/>
  <c r="E179" i="1"/>
  <c r="F179" i="1"/>
  <c r="G179" i="1"/>
  <c r="H179" i="1"/>
  <c r="I179" i="1"/>
  <c r="A180" i="1"/>
  <c r="B180" i="1"/>
  <c r="C180" i="1"/>
  <c r="D180" i="1"/>
  <c r="E180" i="1"/>
  <c r="F180" i="1"/>
  <c r="G180" i="1"/>
  <c r="H180" i="1"/>
  <c r="I180" i="1"/>
  <c r="A181" i="1"/>
  <c r="B181" i="1"/>
  <c r="C181" i="1"/>
  <c r="D181" i="1"/>
  <c r="E181" i="1"/>
  <c r="F181" i="1"/>
  <c r="G181" i="1"/>
  <c r="H181" i="1"/>
  <c r="I181" i="1"/>
  <c r="A182" i="1"/>
  <c r="B182" i="1"/>
  <c r="C182" i="1"/>
  <c r="D182" i="1"/>
  <c r="E182" i="1"/>
  <c r="F182" i="1"/>
  <c r="G182" i="1"/>
  <c r="H182" i="1"/>
  <c r="I182" i="1"/>
  <c r="A183" i="1"/>
  <c r="B183" i="1"/>
  <c r="C183" i="1"/>
  <c r="D183" i="1"/>
  <c r="E183" i="1"/>
  <c r="F183" i="1"/>
  <c r="G183" i="1"/>
  <c r="H183" i="1"/>
  <c r="I183" i="1"/>
  <c r="A184" i="1"/>
  <c r="B184" i="1"/>
  <c r="C184" i="1"/>
  <c r="D184" i="1"/>
  <c r="E184" i="1"/>
  <c r="F184" i="1"/>
  <c r="G184" i="1"/>
  <c r="H184" i="1"/>
  <c r="I184" i="1"/>
  <c r="A185" i="1"/>
  <c r="B185" i="1"/>
  <c r="C185" i="1"/>
  <c r="D185" i="1"/>
  <c r="E185" i="1"/>
  <c r="F185" i="1"/>
  <c r="G185" i="1"/>
  <c r="H185" i="1"/>
  <c r="I185" i="1"/>
  <c r="A186" i="1"/>
  <c r="B186" i="1"/>
  <c r="C186" i="1"/>
  <c r="D186" i="1"/>
  <c r="E186" i="1"/>
  <c r="F186" i="1"/>
  <c r="G186" i="1"/>
  <c r="H186" i="1"/>
  <c r="I186" i="1"/>
  <c r="A187" i="1"/>
  <c r="B187" i="1"/>
  <c r="C187" i="1"/>
  <c r="D187" i="1"/>
  <c r="E187" i="1"/>
  <c r="F187" i="1"/>
  <c r="G187" i="1"/>
  <c r="H187" i="1"/>
  <c r="I187" i="1"/>
  <c r="A188" i="1"/>
  <c r="B188" i="1"/>
  <c r="C188" i="1"/>
  <c r="D188" i="1"/>
  <c r="E188" i="1"/>
  <c r="F188" i="1"/>
  <c r="G188" i="1"/>
  <c r="H188" i="1"/>
  <c r="I188" i="1"/>
  <c r="A189" i="1"/>
  <c r="B189" i="1"/>
  <c r="C189" i="1"/>
  <c r="D189" i="1"/>
  <c r="E189" i="1"/>
  <c r="F189" i="1"/>
  <c r="G189" i="1"/>
  <c r="H189" i="1"/>
  <c r="I189" i="1"/>
  <c r="A190" i="1"/>
  <c r="B190" i="1"/>
  <c r="C190" i="1"/>
  <c r="D190" i="1"/>
  <c r="E190" i="1"/>
  <c r="F190" i="1"/>
  <c r="G190" i="1"/>
  <c r="H190" i="1"/>
  <c r="I190" i="1"/>
  <c r="A191" i="1"/>
  <c r="B191" i="1"/>
  <c r="C191" i="1"/>
  <c r="D191" i="1"/>
  <c r="E191" i="1"/>
  <c r="F191" i="1"/>
  <c r="G191" i="1"/>
  <c r="H191" i="1"/>
  <c r="I191" i="1"/>
  <c r="A192" i="1"/>
  <c r="B192" i="1"/>
  <c r="C192" i="1"/>
  <c r="D192" i="1"/>
  <c r="E192" i="1"/>
  <c r="F192" i="1"/>
  <c r="G192" i="1"/>
  <c r="H192" i="1"/>
  <c r="I192" i="1"/>
  <c r="A193" i="1"/>
  <c r="B193" i="1"/>
  <c r="C193" i="1"/>
  <c r="D193" i="1"/>
  <c r="E193" i="1"/>
  <c r="F193" i="1"/>
  <c r="G193" i="1"/>
  <c r="H193" i="1"/>
  <c r="I193" i="1"/>
  <c r="A194" i="1"/>
  <c r="B194" i="1"/>
  <c r="C194" i="1"/>
  <c r="D194" i="1"/>
  <c r="E194" i="1"/>
  <c r="F194" i="1"/>
  <c r="G194" i="1"/>
  <c r="H194" i="1"/>
  <c r="I194" i="1"/>
  <c r="A195" i="1"/>
  <c r="B195" i="1"/>
  <c r="C195" i="1"/>
  <c r="D195" i="1"/>
  <c r="E195" i="1"/>
  <c r="F195" i="1"/>
  <c r="G195" i="1"/>
  <c r="H195" i="1"/>
  <c r="I195" i="1"/>
  <c r="A196" i="1"/>
  <c r="B196" i="1"/>
  <c r="C196" i="1"/>
  <c r="D196" i="1"/>
  <c r="E196" i="1"/>
  <c r="F196" i="1"/>
  <c r="G196" i="1"/>
  <c r="H196" i="1"/>
  <c r="I196" i="1"/>
  <c r="A197" i="1"/>
  <c r="B197" i="1"/>
  <c r="C197" i="1"/>
  <c r="D197" i="1"/>
  <c r="E197" i="1"/>
  <c r="F197" i="1"/>
  <c r="G197" i="1"/>
  <c r="H197" i="1"/>
  <c r="I197" i="1"/>
  <c r="A198" i="1"/>
  <c r="B198" i="1"/>
  <c r="C198" i="1"/>
  <c r="D198" i="1"/>
  <c r="E198" i="1"/>
  <c r="F198" i="1"/>
  <c r="G198" i="1"/>
  <c r="H198" i="1"/>
  <c r="I198" i="1"/>
  <c r="A199" i="1"/>
  <c r="B199" i="1"/>
  <c r="C199" i="1"/>
  <c r="D199" i="1"/>
  <c r="E199" i="1"/>
  <c r="F199" i="1"/>
  <c r="G199" i="1"/>
  <c r="H199" i="1"/>
  <c r="I199" i="1"/>
  <c r="A200" i="1"/>
  <c r="B200" i="1"/>
  <c r="C200" i="1"/>
  <c r="D200" i="1"/>
  <c r="E200" i="1"/>
  <c r="F200" i="1"/>
  <c r="G200" i="1"/>
  <c r="H200" i="1"/>
  <c r="I200" i="1"/>
  <c r="A201" i="1"/>
  <c r="B201" i="1"/>
  <c r="C201" i="1"/>
  <c r="D201" i="1"/>
  <c r="E201" i="1"/>
  <c r="F201" i="1"/>
  <c r="G201" i="1"/>
  <c r="H201" i="1"/>
  <c r="I201" i="1"/>
  <c r="A202" i="1"/>
  <c r="B202" i="1"/>
  <c r="C202" i="1"/>
  <c r="D202" i="1"/>
  <c r="E202" i="1"/>
  <c r="F202" i="1"/>
  <c r="G202" i="1"/>
  <c r="H202" i="1"/>
  <c r="I202" i="1"/>
  <c r="A203" i="1"/>
  <c r="B203" i="1"/>
  <c r="C203" i="1"/>
  <c r="D203" i="1"/>
  <c r="E203" i="1"/>
  <c r="F203" i="1"/>
  <c r="G203" i="1"/>
  <c r="H203" i="1"/>
  <c r="I203" i="1"/>
  <c r="A204" i="1"/>
  <c r="B204" i="1"/>
  <c r="C204" i="1"/>
  <c r="D204" i="1"/>
  <c r="E204" i="1"/>
  <c r="F204" i="1"/>
  <c r="G204" i="1"/>
  <c r="H204" i="1"/>
  <c r="I204" i="1"/>
  <c r="A205" i="1"/>
  <c r="B205" i="1"/>
  <c r="C205" i="1"/>
  <c r="D205" i="1"/>
  <c r="E205" i="1"/>
  <c r="F205" i="1"/>
  <c r="G205" i="1"/>
  <c r="H205" i="1"/>
  <c r="I205" i="1"/>
  <c r="A206" i="1"/>
  <c r="B206" i="1"/>
  <c r="C206" i="1"/>
  <c r="D206" i="1"/>
  <c r="E206" i="1"/>
  <c r="F206" i="1"/>
  <c r="G206" i="1"/>
  <c r="H206" i="1"/>
  <c r="I206" i="1"/>
  <c r="A207" i="1"/>
  <c r="B207" i="1"/>
  <c r="C207" i="1"/>
  <c r="D207" i="1"/>
  <c r="E207" i="1"/>
  <c r="F207" i="1"/>
  <c r="G207" i="1"/>
  <c r="H207" i="1"/>
  <c r="I207" i="1"/>
  <c r="A208" i="1"/>
  <c r="B208" i="1"/>
  <c r="C208" i="1"/>
  <c r="D208" i="1"/>
  <c r="E208" i="1"/>
  <c r="F208" i="1"/>
  <c r="G208" i="1"/>
  <c r="H208" i="1"/>
  <c r="I208" i="1"/>
  <c r="A209" i="1"/>
  <c r="B209" i="1"/>
  <c r="C209" i="1"/>
  <c r="D209" i="1"/>
  <c r="E209" i="1"/>
  <c r="F209" i="1"/>
  <c r="G209" i="1"/>
  <c r="H209" i="1"/>
  <c r="I209" i="1"/>
  <c r="A210" i="1"/>
  <c r="B210" i="1"/>
  <c r="C210" i="1"/>
  <c r="D210" i="1"/>
  <c r="E210" i="1"/>
  <c r="F210" i="1"/>
  <c r="G210" i="1"/>
  <c r="H210" i="1"/>
  <c r="I210" i="1"/>
  <c r="A211" i="1"/>
  <c r="B211" i="1"/>
  <c r="C211" i="1"/>
  <c r="D211" i="1"/>
  <c r="E211" i="1"/>
  <c r="F211" i="1"/>
  <c r="G211" i="1"/>
  <c r="H211" i="1"/>
  <c r="I211" i="1"/>
  <c r="A212" i="1"/>
  <c r="B212" i="1"/>
  <c r="C212" i="1"/>
  <c r="D212" i="1"/>
  <c r="E212" i="1"/>
  <c r="F212" i="1"/>
  <c r="G212" i="1"/>
  <c r="H212" i="1"/>
  <c r="I212" i="1"/>
  <c r="A213" i="1"/>
  <c r="B213" i="1"/>
  <c r="C213" i="1"/>
  <c r="D213" i="1"/>
  <c r="E213" i="1"/>
  <c r="F213" i="1"/>
  <c r="G213" i="1"/>
  <c r="H213" i="1"/>
  <c r="I213" i="1"/>
  <c r="A214" i="1"/>
  <c r="B214" i="1"/>
  <c r="C214" i="1"/>
  <c r="D214" i="1"/>
  <c r="E214" i="1"/>
  <c r="F214" i="1"/>
  <c r="G214" i="1"/>
  <c r="H214" i="1"/>
  <c r="I214" i="1"/>
  <c r="A215" i="1"/>
  <c r="B215" i="1"/>
  <c r="C215" i="1"/>
  <c r="D215" i="1"/>
  <c r="E215" i="1"/>
  <c r="F215" i="1"/>
  <c r="G215" i="1"/>
  <c r="H215" i="1"/>
  <c r="I215" i="1"/>
  <c r="A216" i="1"/>
  <c r="B216" i="1"/>
  <c r="C216" i="1"/>
  <c r="D216" i="1"/>
  <c r="E216" i="1"/>
  <c r="F216" i="1"/>
  <c r="G216" i="1"/>
  <c r="H216" i="1"/>
  <c r="I216" i="1"/>
  <c r="A217" i="1"/>
  <c r="B217" i="1"/>
  <c r="C217" i="1"/>
  <c r="D217" i="1"/>
  <c r="E217" i="1"/>
  <c r="F217" i="1"/>
  <c r="G217" i="1"/>
  <c r="H217" i="1"/>
  <c r="I217" i="1"/>
  <c r="A218" i="1"/>
  <c r="B218" i="1"/>
  <c r="C218" i="1"/>
  <c r="D218" i="1"/>
  <c r="E218" i="1"/>
  <c r="F218" i="1"/>
  <c r="G218" i="1"/>
  <c r="H218" i="1"/>
  <c r="I218" i="1"/>
  <c r="A219" i="1"/>
  <c r="B219" i="1"/>
  <c r="C219" i="1"/>
  <c r="D219" i="1"/>
  <c r="E219" i="1"/>
  <c r="F219" i="1"/>
  <c r="G219" i="1"/>
  <c r="H219" i="1"/>
  <c r="I219" i="1"/>
  <c r="A220" i="1"/>
  <c r="B220" i="1"/>
  <c r="C220" i="1"/>
  <c r="D220" i="1"/>
  <c r="E220" i="1"/>
  <c r="F220" i="1"/>
  <c r="G220" i="1"/>
  <c r="H220" i="1"/>
  <c r="I220" i="1"/>
  <c r="A221" i="1"/>
  <c r="B221" i="1"/>
  <c r="C221" i="1"/>
  <c r="D221" i="1"/>
  <c r="E221" i="1"/>
  <c r="F221" i="1"/>
  <c r="G221" i="1"/>
  <c r="H221" i="1"/>
  <c r="I221" i="1"/>
  <c r="A222" i="1"/>
  <c r="B222" i="1"/>
  <c r="C222" i="1"/>
  <c r="D222" i="1"/>
  <c r="E222" i="1"/>
  <c r="F222" i="1"/>
  <c r="G222" i="1"/>
  <c r="H222" i="1"/>
  <c r="I222" i="1"/>
  <c r="A223" i="1"/>
  <c r="B223" i="1"/>
  <c r="C223" i="1"/>
  <c r="D223" i="1"/>
  <c r="E223" i="1"/>
  <c r="F223" i="1"/>
  <c r="G223" i="1"/>
  <c r="H223" i="1"/>
  <c r="I223" i="1"/>
  <c r="A224" i="1"/>
  <c r="B224" i="1"/>
  <c r="C224" i="1"/>
  <c r="D224" i="1"/>
  <c r="E224" i="1"/>
  <c r="F224" i="1"/>
  <c r="G224" i="1"/>
  <c r="H224" i="1"/>
  <c r="I224" i="1"/>
  <c r="A225" i="1"/>
  <c r="B225" i="1"/>
  <c r="C225" i="1"/>
  <c r="D225" i="1"/>
  <c r="E225" i="1"/>
  <c r="F225" i="1"/>
  <c r="G225" i="1"/>
  <c r="H225" i="1"/>
  <c r="I225" i="1"/>
  <c r="A226" i="1"/>
  <c r="B226" i="1"/>
  <c r="C226" i="1"/>
  <c r="D226" i="1"/>
  <c r="E226" i="1"/>
  <c r="F226" i="1"/>
  <c r="G226" i="1"/>
  <c r="H226" i="1"/>
  <c r="I226" i="1"/>
  <c r="A227" i="1"/>
  <c r="B227" i="1"/>
  <c r="C227" i="1"/>
  <c r="D227" i="1"/>
  <c r="E227" i="1"/>
  <c r="F227" i="1"/>
  <c r="G227" i="1"/>
  <c r="H227" i="1"/>
  <c r="I227" i="1"/>
  <c r="A228" i="1"/>
  <c r="B228" i="1"/>
  <c r="C228" i="1"/>
  <c r="D228" i="1"/>
  <c r="E228" i="1"/>
  <c r="F228" i="1"/>
  <c r="G228" i="1"/>
  <c r="H228" i="1"/>
  <c r="I228" i="1"/>
  <c r="A229" i="1"/>
  <c r="B229" i="1"/>
  <c r="C229" i="1"/>
  <c r="D229" i="1"/>
  <c r="E229" i="1"/>
  <c r="F229" i="1"/>
  <c r="G229" i="1"/>
  <c r="H229" i="1"/>
  <c r="I229" i="1"/>
  <c r="A230" i="1"/>
  <c r="B230" i="1"/>
  <c r="C230" i="1"/>
  <c r="D230" i="1"/>
  <c r="E230" i="1"/>
  <c r="F230" i="1"/>
  <c r="G230" i="1"/>
  <c r="H230" i="1"/>
  <c r="I230" i="1"/>
  <c r="A231" i="1"/>
  <c r="B231" i="1"/>
  <c r="C231" i="1"/>
  <c r="D231" i="1"/>
  <c r="E231" i="1"/>
  <c r="F231" i="1"/>
  <c r="G231" i="1"/>
  <c r="H231" i="1"/>
  <c r="I231" i="1"/>
  <c r="A232" i="1"/>
  <c r="B232" i="1"/>
  <c r="C232" i="1"/>
  <c r="D232" i="1"/>
  <c r="E232" i="1"/>
  <c r="F232" i="1"/>
  <c r="G232" i="1"/>
  <c r="H232" i="1"/>
  <c r="I232" i="1"/>
  <c r="A233" i="1"/>
  <c r="B233" i="1"/>
  <c r="C233" i="1"/>
  <c r="D233" i="1"/>
  <c r="E233" i="1"/>
  <c r="F233" i="1"/>
  <c r="G233" i="1"/>
  <c r="H233" i="1"/>
  <c r="I233" i="1"/>
  <c r="A234" i="1"/>
  <c r="B234" i="1"/>
  <c r="C234" i="1"/>
  <c r="D234" i="1"/>
  <c r="E234" i="1"/>
  <c r="F234" i="1"/>
  <c r="G234" i="1"/>
  <c r="H234" i="1"/>
  <c r="I234" i="1"/>
  <c r="A235" i="1"/>
  <c r="B235" i="1"/>
  <c r="C235" i="1"/>
  <c r="D235" i="1"/>
  <c r="E235" i="1"/>
  <c r="F235" i="1"/>
  <c r="G235" i="1"/>
  <c r="H235" i="1"/>
  <c r="I235" i="1"/>
  <c r="A236" i="1"/>
  <c r="B236" i="1"/>
  <c r="C236" i="1"/>
  <c r="D236" i="1"/>
  <c r="E236" i="1"/>
  <c r="F236" i="1"/>
  <c r="G236" i="1"/>
  <c r="H236" i="1"/>
  <c r="I236" i="1"/>
  <c r="A237" i="1"/>
  <c r="B237" i="1"/>
  <c r="C237" i="1"/>
  <c r="D237" i="1"/>
  <c r="E237" i="1"/>
  <c r="F237" i="1"/>
  <c r="G237" i="1"/>
  <c r="H237" i="1"/>
  <c r="I237" i="1"/>
  <c r="A238" i="1"/>
  <c r="B238" i="1"/>
  <c r="C238" i="1"/>
  <c r="D238" i="1"/>
  <c r="E238" i="1"/>
  <c r="F238" i="1"/>
  <c r="G238" i="1"/>
  <c r="H238" i="1"/>
  <c r="I238" i="1"/>
  <c r="A239" i="1"/>
  <c r="B239" i="1"/>
  <c r="C239" i="1"/>
  <c r="D239" i="1"/>
  <c r="E239" i="1"/>
  <c r="F239" i="1"/>
  <c r="G239" i="1"/>
  <c r="H239" i="1"/>
  <c r="I239" i="1"/>
  <c r="A240" i="1"/>
  <c r="B240" i="1"/>
  <c r="C240" i="1"/>
  <c r="D240" i="1"/>
  <c r="E240" i="1"/>
  <c r="F240" i="1"/>
  <c r="G240" i="1"/>
  <c r="H240" i="1"/>
  <c r="I240" i="1"/>
  <c r="A241" i="1"/>
  <c r="B241" i="1"/>
  <c r="C241" i="1"/>
  <c r="D241" i="1"/>
  <c r="E241" i="1"/>
  <c r="F241" i="1"/>
  <c r="G241" i="1"/>
  <c r="H241" i="1"/>
  <c r="I241" i="1"/>
  <c r="A242" i="1"/>
  <c r="B242" i="1"/>
  <c r="C242" i="1"/>
  <c r="D242" i="1"/>
  <c r="E242" i="1"/>
  <c r="F242" i="1"/>
  <c r="G242" i="1"/>
  <c r="H242" i="1"/>
  <c r="I242" i="1"/>
  <c r="A243" i="1"/>
  <c r="B243" i="1"/>
  <c r="C243" i="1"/>
  <c r="D243" i="1"/>
  <c r="E243" i="1"/>
  <c r="F243" i="1"/>
  <c r="G243" i="1"/>
  <c r="H243" i="1"/>
  <c r="I243" i="1"/>
  <c r="A244" i="1"/>
  <c r="B244" i="1"/>
  <c r="C244" i="1"/>
  <c r="D244" i="1"/>
  <c r="E244" i="1"/>
  <c r="F244" i="1"/>
  <c r="G244" i="1"/>
  <c r="H244" i="1"/>
  <c r="I244" i="1"/>
  <c r="A245" i="1"/>
  <c r="B245" i="1"/>
  <c r="C245" i="1"/>
  <c r="D245" i="1"/>
  <c r="E245" i="1"/>
  <c r="F245" i="1"/>
  <c r="G245" i="1"/>
  <c r="H245" i="1"/>
  <c r="I245" i="1"/>
  <c r="A246" i="1"/>
  <c r="B246" i="1"/>
  <c r="C246" i="1"/>
  <c r="D246" i="1"/>
  <c r="E246" i="1"/>
  <c r="F246" i="1"/>
  <c r="G246" i="1"/>
  <c r="H246" i="1"/>
  <c r="I246" i="1"/>
  <c r="A247" i="1"/>
  <c r="B247" i="1"/>
  <c r="C247" i="1"/>
  <c r="D247" i="1"/>
  <c r="E247" i="1"/>
  <c r="F247" i="1"/>
  <c r="G247" i="1"/>
  <c r="H247" i="1"/>
  <c r="I247" i="1"/>
  <c r="A248" i="1"/>
  <c r="B248" i="1"/>
  <c r="C248" i="1"/>
  <c r="D248" i="1"/>
  <c r="E248" i="1"/>
  <c r="F248" i="1"/>
  <c r="G248" i="1"/>
  <c r="H248" i="1"/>
  <c r="I248" i="1"/>
  <c r="A249" i="1"/>
  <c r="B249" i="1"/>
  <c r="C249" i="1"/>
  <c r="D249" i="1"/>
  <c r="E249" i="1"/>
  <c r="F249" i="1"/>
  <c r="G249" i="1"/>
  <c r="H249" i="1"/>
  <c r="I249" i="1"/>
  <c r="A250" i="1"/>
  <c r="B250" i="1"/>
  <c r="C250" i="1"/>
  <c r="D250" i="1"/>
  <c r="E250" i="1"/>
  <c r="F250" i="1"/>
  <c r="G250" i="1"/>
  <c r="H250" i="1"/>
  <c r="I250" i="1"/>
  <c r="A251" i="1"/>
  <c r="B251" i="1"/>
  <c r="C251" i="1"/>
  <c r="D251" i="1"/>
  <c r="E251" i="1"/>
  <c r="F251" i="1"/>
  <c r="G251" i="1"/>
  <c r="H251" i="1"/>
  <c r="I251" i="1"/>
  <c r="A252" i="1"/>
  <c r="B252" i="1"/>
  <c r="C252" i="1"/>
  <c r="D252" i="1"/>
  <c r="E252" i="1"/>
  <c r="F252" i="1"/>
  <c r="G252" i="1"/>
  <c r="H252" i="1"/>
  <c r="I252" i="1"/>
  <c r="A253" i="1"/>
  <c r="B253" i="1"/>
  <c r="C253" i="1"/>
  <c r="D253" i="1"/>
  <c r="E253" i="1"/>
  <c r="F253" i="1"/>
  <c r="G253" i="1"/>
  <c r="H253" i="1"/>
  <c r="I253" i="1"/>
  <c r="A254" i="1"/>
  <c r="B254" i="1"/>
  <c r="C254" i="1"/>
  <c r="D254" i="1"/>
  <c r="E254" i="1"/>
  <c r="F254" i="1"/>
  <c r="G254" i="1"/>
  <c r="H254" i="1"/>
  <c r="I254" i="1"/>
  <c r="A255" i="1"/>
  <c r="B255" i="1"/>
  <c r="C255" i="1"/>
  <c r="D255" i="1"/>
  <c r="E255" i="1"/>
  <c r="F255" i="1"/>
  <c r="G255" i="1"/>
  <c r="H255" i="1"/>
  <c r="I255" i="1"/>
  <c r="A256" i="1"/>
  <c r="B256" i="1"/>
  <c r="C256" i="1"/>
  <c r="D256" i="1"/>
  <c r="E256" i="1"/>
  <c r="F256" i="1"/>
  <c r="G256" i="1"/>
  <c r="H256" i="1"/>
  <c r="I256" i="1"/>
  <c r="A257" i="1"/>
  <c r="B257" i="1"/>
  <c r="C257" i="1"/>
  <c r="D257" i="1"/>
  <c r="E257" i="1"/>
  <c r="F257" i="1"/>
  <c r="G257" i="1"/>
  <c r="H257" i="1"/>
  <c r="I257" i="1"/>
  <c r="A258" i="1"/>
  <c r="B258" i="1"/>
  <c r="C258" i="1"/>
  <c r="D258" i="1"/>
  <c r="E258" i="1"/>
  <c r="F258" i="1"/>
  <c r="G258" i="1"/>
  <c r="H258" i="1"/>
  <c r="I258" i="1"/>
  <c r="A259" i="1"/>
  <c r="B259" i="1"/>
  <c r="C259" i="1"/>
  <c r="D259" i="1"/>
  <c r="E259" i="1"/>
  <c r="F259" i="1"/>
  <c r="G259" i="1"/>
  <c r="H259" i="1"/>
  <c r="I259" i="1"/>
  <c r="A260" i="1"/>
  <c r="B260" i="1"/>
  <c r="C260" i="1"/>
  <c r="D260" i="1"/>
  <c r="E260" i="1"/>
  <c r="F260" i="1"/>
  <c r="G260" i="1"/>
  <c r="H260" i="1"/>
  <c r="I260" i="1"/>
  <c r="A261" i="1"/>
  <c r="B261" i="1"/>
  <c r="C261" i="1"/>
  <c r="D261" i="1"/>
  <c r="E261" i="1"/>
  <c r="F261" i="1"/>
  <c r="G261" i="1"/>
  <c r="H261" i="1"/>
  <c r="I261" i="1"/>
  <c r="A262" i="1"/>
  <c r="B262" i="1"/>
  <c r="C262" i="1"/>
  <c r="D262" i="1"/>
  <c r="E262" i="1"/>
  <c r="F262" i="1"/>
  <c r="G262" i="1"/>
  <c r="H262" i="1"/>
  <c r="I262" i="1"/>
  <c r="A263" i="1"/>
  <c r="B263" i="1"/>
  <c r="C263" i="1"/>
  <c r="D263" i="1"/>
  <c r="E263" i="1"/>
  <c r="F263" i="1"/>
  <c r="G263" i="1"/>
  <c r="H263" i="1"/>
  <c r="I263" i="1"/>
  <c r="A264" i="1"/>
  <c r="B264" i="1"/>
  <c r="C264" i="1"/>
  <c r="D264" i="1"/>
  <c r="E264" i="1"/>
  <c r="F264" i="1"/>
  <c r="G264" i="1"/>
  <c r="H264" i="1"/>
  <c r="I264" i="1"/>
  <c r="A265" i="1"/>
  <c r="B265" i="1"/>
  <c r="C265" i="1"/>
  <c r="D265" i="1"/>
  <c r="E265" i="1"/>
  <c r="F265" i="1"/>
  <c r="G265" i="1"/>
  <c r="H265" i="1"/>
  <c r="I265" i="1"/>
  <c r="A266" i="1"/>
  <c r="B266" i="1"/>
  <c r="C266" i="1"/>
  <c r="D266" i="1"/>
  <c r="E266" i="1"/>
  <c r="F266" i="1"/>
  <c r="G266" i="1"/>
  <c r="H266" i="1"/>
  <c r="I266" i="1"/>
  <c r="A267" i="1"/>
  <c r="B267" i="1"/>
  <c r="C267" i="1"/>
  <c r="D267" i="1"/>
  <c r="E267" i="1"/>
  <c r="F267" i="1"/>
  <c r="G267" i="1"/>
  <c r="H267" i="1"/>
  <c r="I267" i="1"/>
  <c r="A268" i="1"/>
  <c r="B268" i="1"/>
  <c r="C268" i="1"/>
  <c r="D268" i="1"/>
  <c r="E268" i="1"/>
  <c r="F268" i="1"/>
  <c r="G268" i="1"/>
  <c r="H268" i="1"/>
  <c r="I268" i="1"/>
  <c r="A269" i="1"/>
  <c r="B269" i="1"/>
  <c r="C269" i="1"/>
  <c r="D269" i="1"/>
  <c r="E269" i="1"/>
  <c r="F269" i="1"/>
  <c r="G269" i="1"/>
  <c r="H269" i="1"/>
  <c r="I269" i="1"/>
  <c r="A270" i="1"/>
  <c r="B270" i="1"/>
  <c r="C270" i="1"/>
  <c r="D270" i="1"/>
  <c r="E270" i="1"/>
  <c r="F270" i="1"/>
  <c r="G270" i="1"/>
  <c r="H270" i="1"/>
  <c r="I270" i="1"/>
  <c r="A271" i="1"/>
  <c r="B271" i="1"/>
  <c r="C271" i="1"/>
  <c r="D271" i="1"/>
  <c r="E271" i="1"/>
  <c r="F271" i="1"/>
  <c r="G271" i="1"/>
  <c r="H271" i="1"/>
  <c r="I271" i="1"/>
  <c r="A272" i="1"/>
  <c r="B272" i="1"/>
  <c r="C272" i="1"/>
  <c r="D272" i="1"/>
  <c r="E272" i="1"/>
  <c r="F272" i="1"/>
  <c r="G272" i="1"/>
  <c r="H272" i="1"/>
  <c r="I272" i="1"/>
  <c r="A273" i="1"/>
  <c r="B273" i="1"/>
  <c r="C273" i="1"/>
  <c r="D273" i="1"/>
  <c r="E273" i="1"/>
  <c r="F273" i="1"/>
  <c r="G273" i="1"/>
  <c r="H273" i="1"/>
  <c r="I273" i="1"/>
  <c r="A274" i="1"/>
  <c r="B274" i="1"/>
  <c r="C274" i="1"/>
  <c r="D274" i="1"/>
  <c r="E274" i="1"/>
  <c r="F274" i="1"/>
  <c r="G274" i="1"/>
  <c r="H274" i="1"/>
  <c r="I274" i="1"/>
  <c r="A275" i="1"/>
  <c r="B275" i="1"/>
  <c r="C275" i="1"/>
  <c r="D275" i="1"/>
  <c r="E275" i="1"/>
  <c r="F275" i="1"/>
  <c r="G275" i="1"/>
  <c r="H275" i="1"/>
  <c r="I275" i="1"/>
  <c r="A276" i="1"/>
  <c r="B276" i="1"/>
  <c r="C276" i="1"/>
  <c r="D276" i="1"/>
  <c r="E276" i="1"/>
  <c r="F276" i="1"/>
  <c r="G276" i="1"/>
  <c r="H276" i="1"/>
  <c r="I276" i="1"/>
  <c r="A277" i="1"/>
  <c r="B277" i="1"/>
  <c r="C277" i="1"/>
  <c r="D277" i="1"/>
  <c r="E277" i="1"/>
  <c r="F277" i="1"/>
  <c r="G277" i="1"/>
  <c r="H277" i="1"/>
  <c r="I277" i="1"/>
  <c r="A278" i="1"/>
  <c r="B278" i="1"/>
  <c r="C278" i="1"/>
  <c r="D278" i="1"/>
  <c r="E278" i="1"/>
  <c r="F278" i="1"/>
  <c r="G278" i="1"/>
  <c r="H278" i="1"/>
  <c r="I278" i="1"/>
  <c r="A279" i="1"/>
  <c r="B279" i="1"/>
  <c r="C279" i="1"/>
  <c r="D279" i="1"/>
  <c r="E279" i="1"/>
  <c r="F279" i="1"/>
  <c r="G279" i="1"/>
  <c r="H279" i="1"/>
  <c r="I279" i="1"/>
  <c r="A280" i="1"/>
  <c r="B280" i="1"/>
  <c r="C280" i="1"/>
  <c r="D280" i="1"/>
  <c r="E280" i="1"/>
  <c r="F280" i="1"/>
  <c r="G280" i="1"/>
  <c r="H280" i="1"/>
  <c r="I280" i="1"/>
  <c r="A281" i="1"/>
  <c r="B281" i="1"/>
  <c r="C281" i="1"/>
  <c r="D281" i="1"/>
  <c r="E281" i="1"/>
  <c r="F281" i="1"/>
  <c r="G281" i="1"/>
  <c r="H281" i="1"/>
  <c r="I281" i="1"/>
  <c r="A282" i="1"/>
  <c r="B282" i="1"/>
  <c r="C282" i="1"/>
  <c r="D282" i="1"/>
  <c r="E282" i="1"/>
  <c r="F282" i="1"/>
  <c r="G282" i="1"/>
  <c r="H282" i="1"/>
  <c r="I282" i="1"/>
  <c r="A283" i="1"/>
  <c r="B283" i="1"/>
  <c r="C283" i="1"/>
  <c r="D283" i="1"/>
  <c r="E283" i="1"/>
  <c r="F283" i="1"/>
  <c r="G283" i="1"/>
  <c r="H283" i="1"/>
  <c r="I283" i="1"/>
  <c r="A284" i="1"/>
  <c r="B284" i="1"/>
  <c r="C284" i="1"/>
  <c r="D284" i="1"/>
  <c r="E284" i="1"/>
  <c r="F284" i="1"/>
  <c r="G284" i="1"/>
  <c r="H284" i="1"/>
  <c r="I284" i="1"/>
  <c r="A285" i="1"/>
  <c r="B285" i="1"/>
  <c r="C285" i="1"/>
  <c r="D285" i="1"/>
  <c r="E285" i="1"/>
  <c r="F285" i="1"/>
  <c r="G285" i="1"/>
  <c r="H285" i="1"/>
  <c r="I285" i="1"/>
  <c r="A286" i="1"/>
  <c r="B286" i="1"/>
  <c r="C286" i="1"/>
  <c r="D286" i="1"/>
  <c r="E286" i="1"/>
  <c r="F286" i="1"/>
  <c r="G286" i="1"/>
  <c r="H286" i="1"/>
  <c r="I286" i="1"/>
  <c r="A287" i="1"/>
  <c r="B287" i="1"/>
  <c r="C287" i="1"/>
  <c r="D287" i="1"/>
  <c r="E287" i="1"/>
  <c r="F287" i="1"/>
  <c r="G287" i="1"/>
  <c r="H287" i="1"/>
  <c r="I287" i="1"/>
  <c r="A288" i="1"/>
  <c r="B288" i="1"/>
  <c r="C288" i="1"/>
  <c r="D288" i="1"/>
  <c r="E288" i="1"/>
  <c r="F288" i="1"/>
  <c r="G288" i="1"/>
  <c r="H288" i="1"/>
  <c r="I288" i="1"/>
  <c r="A289" i="1"/>
  <c r="B289" i="1"/>
  <c r="C289" i="1"/>
  <c r="D289" i="1"/>
  <c r="E289" i="1"/>
  <c r="F289" i="1"/>
  <c r="G289" i="1"/>
  <c r="H289" i="1"/>
  <c r="I289" i="1"/>
  <c r="A290" i="1"/>
  <c r="B290" i="1"/>
  <c r="C290" i="1"/>
  <c r="D290" i="1"/>
  <c r="E290" i="1"/>
  <c r="F290" i="1"/>
  <c r="G290" i="1"/>
  <c r="H290" i="1"/>
  <c r="I290" i="1"/>
  <c r="A291" i="1"/>
  <c r="B291" i="1"/>
  <c r="C291" i="1"/>
  <c r="D291" i="1"/>
  <c r="E291" i="1"/>
  <c r="F291" i="1"/>
  <c r="G291" i="1"/>
  <c r="H291" i="1"/>
  <c r="I291" i="1"/>
  <c r="A292" i="1"/>
  <c r="B292" i="1"/>
  <c r="C292" i="1"/>
  <c r="D292" i="1"/>
  <c r="E292" i="1"/>
  <c r="F292" i="1"/>
  <c r="G292" i="1"/>
  <c r="H292" i="1"/>
  <c r="I292" i="1"/>
  <c r="A293" i="1"/>
  <c r="B293" i="1"/>
  <c r="C293" i="1"/>
  <c r="D293" i="1"/>
  <c r="E293" i="1"/>
  <c r="F293" i="1"/>
  <c r="G293" i="1"/>
  <c r="H293" i="1"/>
  <c r="I293" i="1"/>
  <c r="A294" i="1"/>
  <c r="B294" i="1"/>
  <c r="C294" i="1"/>
  <c r="D294" i="1"/>
  <c r="E294" i="1"/>
  <c r="F294" i="1"/>
  <c r="G294" i="1"/>
  <c r="H294" i="1"/>
  <c r="I294" i="1"/>
  <c r="A295" i="1"/>
  <c r="B295" i="1"/>
  <c r="C295" i="1"/>
  <c r="D295" i="1"/>
  <c r="E295" i="1"/>
  <c r="F295" i="1"/>
  <c r="G295" i="1"/>
  <c r="H295" i="1"/>
  <c r="I295" i="1"/>
  <c r="A296" i="1"/>
  <c r="B296" i="1"/>
  <c r="C296" i="1"/>
  <c r="D296" i="1"/>
  <c r="E296" i="1"/>
  <c r="F296" i="1"/>
  <c r="G296" i="1"/>
  <c r="H296" i="1"/>
  <c r="I296" i="1"/>
  <c r="A297" i="1"/>
  <c r="B297" i="1"/>
  <c r="C297" i="1"/>
  <c r="D297" i="1"/>
  <c r="E297" i="1"/>
  <c r="F297" i="1"/>
  <c r="G297" i="1"/>
  <c r="H297" i="1"/>
  <c r="I297" i="1"/>
  <c r="A298" i="1"/>
  <c r="B298" i="1"/>
  <c r="C298" i="1"/>
  <c r="D298" i="1"/>
  <c r="E298" i="1"/>
  <c r="F298" i="1"/>
  <c r="G298" i="1"/>
  <c r="H298" i="1"/>
  <c r="I298" i="1"/>
  <c r="A299" i="1"/>
  <c r="B299" i="1"/>
  <c r="C299" i="1"/>
  <c r="D299" i="1"/>
  <c r="E299" i="1"/>
  <c r="F299" i="1"/>
  <c r="G299" i="1"/>
  <c r="H299" i="1"/>
  <c r="I299" i="1"/>
  <c r="A300" i="1"/>
  <c r="B300" i="1"/>
  <c r="C300" i="1"/>
  <c r="D300" i="1"/>
  <c r="E300" i="1"/>
  <c r="F300" i="1"/>
  <c r="G300" i="1"/>
  <c r="H300" i="1"/>
  <c r="I300" i="1"/>
  <c r="A301" i="1"/>
  <c r="B301" i="1"/>
  <c r="C301" i="1"/>
  <c r="D301" i="1"/>
  <c r="E301" i="1"/>
  <c r="F301" i="1"/>
  <c r="G301" i="1"/>
  <c r="H301" i="1"/>
  <c r="I301" i="1"/>
  <c r="A302" i="1"/>
  <c r="B302" i="1"/>
  <c r="C302" i="1"/>
  <c r="D302" i="1"/>
  <c r="E302" i="1"/>
  <c r="F302" i="1"/>
  <c r="G302" i="1"/>
  <c r="H302" i="1"/>
  <c r="I302" i="1"/>
  <c r="A303" i="1"/>
  <c r="B303" i="1"/>
  <c r="C303" i="1"/>
  <c r="D303" i="1"/>
  <c r="E303" i="1"/>
  <c r="F303" i="1"/>
  <c r="G303" i="1"/>
  <c r="H303" i="1"/>
  <c r="I303" i="1"/>
  <c r="A304" i="1"/>
  <c r="B304" i="1"/>
  <c r="C304" i="1"/>
  <c r="D304" i="1"/>
  <c r="E304" i="1"/>
  <c r="F304" i="1"/>
  <c r="G304" i="1"/>
  <c r="H304" i="1"/>
  <c r="I304" i="1"/>
  <c r="A305" i="1"/>
  <c r="B305" i="1"/>
  <c r="C305" i="1"/>
  <c r="D305" i="1"/>
  <c r="E305" i="1"/>
  <c r="F305" i="1"/>
  <c r="G305" i="1"/>
  <c r="H305" i="1"/>
  <c r="I305" i="1"/>
  <c r="A306" i="1"/>
  <c r="B306" i="1"/>
  <c r="C306" i="1"/>
  <c r="D306" i="1"/>
  <c r="E306" i="1"/>
  <c r="F306" i="1"/>
  <c r="G306" i="1"/>
  <c r="H306" i="1"/>
  <c r="I306" i="1"/>
  <c r="A307" i="1"/>
  <c r="B307" i="1"/>
  <c r="C307" i="1"/>
  <c r="D307" i="1"/>
  <c r="E307" i="1"/>
  <c r="F307" i="1"/>
  <c r="G307" i="1"/>
  <c r="H307" i="1"/>
  <c r="I307" i="1"/>
  <c r="A308" i="1"/>
  <c r="B308" i="1"/>
  <c r="C308" i="1"/>
  <c r="D308" i="1"/>
  <c r="E308" i="1"/>
  <c r="F308" i="1"/>
  <c r="G308" i="1"/>
  <c r="H308" i="1"/>
  <c r="I308" i="1"/>
  <c r="A309" i="1"/>
  <c r="B309" i="1"/>
  <c r="C309" i="1"/>
  <c r="D309" i="1"/>
  <c r="E309" i="1"/>
  <c r="F309" i="1"/>
  <c r="G309" i="1"/>
  <c r="H309" i="1"/>
  <c r="I309" i="1"/>
  <c r="A310" i="1"/>
  <c r="B310" i="1"/>
  <c r="C310" i="1"/>
  <c r="D310" i="1"/>
  <c r="E310" i="1"/>
  <c r="F310" i="1"/>
  <c r="G310" i="1"/>
  <c r="H310" i="1"/>
  <c r="I310" i="1"/>
  <c r="A311" i="1"/>
  <c r="B311" i="1"/>
  <c r="C311" i="1"/>
  <c r="D311" i="1"/>
  <c r="E311" i="1"/>
  <c r="F311" i="1"/>
  <c r="G311" i="1"/>
  <c r="H311" i="1"/>
  <c r="I311" i="1"/>
  <c r="A312" i="1"/>
  <c r="B312" i="1"/>
  <c r="C312" i="1"/>
  <c r="D312" i="1"/>
  <c r="E312" i="1"/>
  <c r="F312" i="1"/>
  <c r="G312" i="1"/>
  <c r="H312" i="1"/>
  <c r="I312" i="1"/>
  <c r="A313" i="1"/>
  <c r="B313" i="1"/>
  <c r="C313" i="1"/>
  <c r="D313" i="1"/>
  <c r="E313" i="1"/>
  <c r="F313" i="1"/>
  <c r="G313" i="1"/>
  <c r="H313" i="1"/>
  <c r="I313" i="1"/>
  <c r="A314" i="1"/>
  <c r="B314" i="1"/>
  <c r="C314" i="1"/>
  <c r="D314" i="1"/>
  <c r="E314" i="1"/>
  <c r="F314" i="1"/>
  <c r="G314" i="1"/>
  <c r="H314" i="1"/>
  <c r="I314" i="1"/>
  <c r="A315" i="1"/>
  <c r="B315" i="1"/>
  <c r="C315" i="1"/>
  <c r="D315" i="1"/>
  <c r="E315" i="1"/>
  <c r="F315" i="1"/>
  <c r="G315" i="1"/>
  <c r="H315" i="1"/>
  <c r="I315" i="1"/>
  <c r="A316" i="1"/>
  <c r="B316" i="1"/>
  <c r="C316" i="1"/>
  <c r="D316" i="1"/>
  <c r="E316" i="1"/>
  <c r="F316" i="1"/>
  <c r="G316" i="1"/>
  <c r="H316" i="1"/>
  <c r="I316" i="1"/>
  <c r="A317" i="1"/>
  <c r="B317" i="1"/>
  <c r="C317" i="1"/>
  <c r="D317" i="1"/>
  <c r="E317" i="1"/>
  <c r="F317" i="1"/>
  <c r="G317" i="1"/>
  <c r="H317" i="1"/>
  <c r="I317" i="1"/>
  <c r="A318" i="1"/>
  <c r="B318" i="1"/>
  <c r="C318" i="1"/>
  <c r="D318" i="1"/>
  <c r="E318" i="1"/>
  <c r="F318" i="1"/>
  <c r="G318" i="1"/>
  <c r="H318" i="1"/>
  <c r="I318" i="1"/>
  <c r="A319" i="1"/>
  <c r="B319" i="1"/>
  <c r="C319" i="1"/>
  <c r="D319" i="1"/>
  <c r="E319" i="1"/>
  <c r="F319" i="1"/>
  <c r="G319" i="1"/>
  <c r="H319" i="1"/>
  <c r="I319" i="1"/>
  <c r="A320" i="1"/>
  <c r="B320" i="1"/>
  <c r="C320" i="1"/>
  <c r="D320" i="1"/>
  <c r="E320" i="1"/>
  <c r="F320" i="1"/>
  <c r="G320" i="1"/>
  <c r="H320" i="1"/>
  <c r="I320" i="1"/>
  <c r="A321" i="1"/>
  <c r="B321" i="1"/>
  <c r="C321" i="1"/>
  <c r="D321" i="1"/>
  <c r="E321" i="1"/>
  <c r="F321" i="1"/>
  <c r="G321" i="1"/>
  <c r="H321" i="1"/>
  <c r="I321" i="1"/>
  <c r="A322" i="1"/>
  <c r="B322" i="1"/>
  <c r="C322" i="1"/>
  <c r="D322" i="1"/>
  <c r="E322" i="1"/>
  <c r="F322" i="1"/>
  <c r="G322" i="1"/>
  <c r="H322" i="1"/>
  <c r="I322" i="1"/>
  <c r="A323" i="1"/>
  <c r="B323" i="1"/>
  <c r="C323" i="1"/>
  <c r="D323" i="1"/>
  <c r="E323" i="1"/>
  <c r="F323" i="1"/>
  <c r="G323" i="1"/>
  <c r="H323" i="1"/>
  <c r="I323" i="1"/>
  <c r="A324" i="1"/>
  <c r="B324" i="1"/>
  <c r="C324" i="1"/>
  <c r="D324" i="1"/>
  <c r="E324" i="1"/>
  <c r="F324" i="1"/>
  <c r="G324" i="1"/>
  <c r="H324" i="1"/>
  <c r="I324" i="1"/>
  <c r="A325" i="1"/>
  <c r="B325" i="1"/>
  <c r="C325" i="1"/>
  <c r="D325" i="1"/>
  <c r="E325" i="1"/>
  <c r="F325" i="1"/>
  <c r="G325" i="1"/>
  <c r="H325" i="1"/>
  <c r="I325" i="1"/>
  <c r="A326" i="1"/>
  <c r="B326" i="1"/>
  <c r="C326" i="1"/>
  <c r="D326" i="1"/>
  <c r="E326" i="1"/>
  <c r="F326" i="1"/>
  <c r="G326" i="1"/>
  <c r="H326" i="1"/>
  <c r="I326" i="1"/>
  <c r="A327" i="1"/>
  <c r="B327" i="1"/>
  <c r="C327" i="1"/>
  <c r="D327" i="1"/>
  <c r="E327" i="1"/>
  <c r="F327" i="1"/>
  <c r="G327" i="1"/>
  <c r="H327" i="1"/>
  <c r="I327" i="1"/>
  <c r="A328" i="1"/>
  <c r="B328" i="1"/>
  <c r="C328" i="1"/>
  <c r="D328" i="1"/>
  <c r="E328" i="1"/>
  <c r="F328" i="1"/>
  <c r="G328" i="1"/>
  <c r="H328" i="1"/>
  <c r="I328" i="1"/>
  <c r="A329" i="1"/>
  <c r="B329" i="1"/>
  <c r="C329" i="1"/>
  <c r="D329" i="1"/>
  <c r="E329" i="1"/>
  <c r="F329" i="1"/>
  <c r="G329" i="1"/>
  <c r="H329" i="1"/>
  <c r="I329" i="1"/>
  <c r="A330" i="1"/>
  <c r="B330" i="1"/>
  <c r="C330" i="1"/>
  <c r="D330" i="1"/>
  <c r="E330" i="1"/>
  <c r="F330" i="1"/>
  <c r="G330" i="1"/>
  <c r="H330" i="1"/>
  <c r="I330" i="1"/>
  <c r="A331" i="1"/>
  <c r="B331" i="1"/>
  <c r="C331" i="1"/>
  <c r="D331" i="1"/>
  <c r="E331" i="1"/>
  <c r="F331" i="1"/>
  <c r="G331" i="1"/>
  <c r="H331" i="1"/>
  <c r="I331" i="1"/>
  <c r="A332" i="1"/>
  <c r="B332" i="1"/>
  <c r="C332" i="1"/>
  <c r="D332" i="1"/>
  <c r="E332" i="1"/>
  <c r="F332" i="1"/>
  <c r="G332" i="1"/>
  <c r="H332" i="1"/>
  <c r="I332" i="1"/>
  <c r="A333" i="1"/>
  <c r="B333" i="1"/>
  <c r="C333" i="1"/>
  <c r="D333" i="1"/>
  <c r="E333" i="1"/>
  <c r="F333" i="1"/>
  <c r="G333" i="1"/>
  <c r="H333" i="1"/>
  <c r="I333" i="1"/>
  <c r="A334" i="1"/>
  <c r="B334" i="1"/>
  <c r="C334" i="1"/>
  <c r="D334" i="1"/>
  <c r="E334" i="1"/>
  <c r="F334" i="1"/>
  <c r="G334" i="1"/>
  <c r="H334" i="1"/>
  <c r="I334" i="1"/>
  <c r="A335" i="1"/>
  <c r="B335" i="1"/>
  <c r="C335" i="1"/>
  <c r="D335" i="1"/>
  <c r="E335" i="1"/>
  <c r="F335" i="1"/>
  <c r="G335" i="1"/>
  <c r="H335" i="1"/>
  <c r="I335" i="1"/>
  <c r="A336" i="1"/>
  <c r="B336" i="1"/>
  <c r="C336" i="1"/>
  <c r="D336" i="1"/>
  <c r="E336" i="1"/>
  <c r="F336" i="1"/>
  <c r="G336" i="1"/>
  <c r="H336" i="1"/>
  <c r="I336" i="1"/>
  <c r="A337" i="1"/>
  <c r="B337" i="1"/>
  <c r="C337" i="1"/>
  <c r="D337" i="1"/>
  <c r="E337" i="1"/>
  <c r="F337" i="1"/>
  <c r="G337" i="1"/>
  <c r="H337" i="1"/>
  <c r="I337" i="1"/>
  <c r="A338" i="1"/>
  <c r="B338" i="1"/>
  <c r="C338" i="1"/>
  <c r="D338" i="1"/>
  <c r="E338" i="1"/>
  <c r="F338" i="1"/>
  <c r="G338" i="1"/>
  <c r="H338" i="1"/>
  <c r="I338" i="1"/>
  <c r="A339" i="1"/>
  <c r="B339" i="1"/>
  <c r="C339" i="1"/>
  <c r="D339" i="1"/>
  <c r="E339" i="1"/>
  <c r="F339" i="1"/>
  <c r="G339" i="1"/>
  <c r="H339" i="1"/>
  <c r="I339" i="1"/>
  <c r="A340" i="1"/>
  <c r="B340" i="1"/>
  <c r="C340" i="1"/>
  <c r="D340" i="1"/>
  <c r="E340" i="1"/>
  <c r="F340" i="1"/>
  <c r="G340" i="1"/>
  <c r="H340" i="1"/>
  <c r="I340" i="1"/>
  <c r="A341" i="1"/>
  <c r="B341" i="1"/>
  <c r="C341" i="1"/>
  <c r="D341" i="1"/>
  <c r="E341" i="1"/>
  <c r="F341" i="1"/>
  <c r="G341" i="1"/>
  <c r="H341" i="1"/>
  <c r="I341" i="1"/>
  <c r="A342" i="1"/>
  <c r="B342" i="1"/>
  <c r="C342" i="1"/>
  <c r="D342" i="1"/>
  <c r="E342" i="1"/>
  <c r="F342" i="1"/>
  <c r="G342" i="1"/>
  <c r="H342" i="1"/>
  <c r="I342" i="1"/>
  <c r="A343" i="1"/>
  <c r="B343" i="1"/>
  <c r="C343" i="1"/>
  <c r="D343" i="1"/>
  <c r="E343" i="1"/>
  <c r="F343" i="1"/>
  <c r="G343" i="1"/>
  <c r="H343" i="1"/>
  <c r="I343" i="1"/>
  <c r="A344" i="1"/>
  <c r="B344" i="1"/>
  <c r="C344" i="1"/>
  <c r="D344" i="1"/>
  <c r="E344" i="1"/>
  <c r="F344" i="1"/>
  <c r="G344" i="1"/>
  <c r="H344" i="1"/>
  <c r="I344" i="1"/>
  <c r="A345" i="1"/>
  <c r="B345" i="1"/>
  <c r="C345" i="1"/>
  <c r="D345" i="1"/>
  <c r="E345" i="1"/>
  <c r="F345" i="1"/>
  <c r="G345" i="1"/>
  <c r="H345" i="1"/>
  <c r="I345" i="1"/>
  <c r="A346" i="1"/>
  <c r="B346" i="1"/>
  <c r="C346" i="1"/>
  <c r="D346" i="1"/>
  <c r="E346" i="1"/>
  <c r="F346" i="1"/>
  <c r="G346" i="1"/>
  <c r="H346" i="1"/>
  <c r="I346" i="1"/>
  <c r="A347" i="1"/>
  <c r="B347" i="1"/>
  <c r="C347" i="1"/>
  <c r="D347" i="1"/>
  <c r="E347" i="1"/>
  <c r="F347" i="1"/>
  <c r="G347" i="1"/>
  <c r="H347" i="1"/>
  <c r="I347" i="1"/>
  <c r="A348" i="1"/>
  <c r="B348" i="1"/>
  <c r="C348" i="1"/>
  <c r="D348" i="1"/>
  <c r="E348" i="1"/>
  <c r="F348" i="1"/>
  <c r="G348" i="1"/>
  <c r="H348" i="1"/>
  <c r="I348" i="1"/>
  <c r="A349" i="1"/>
  <c r="B349" i="1"/>
  <c r="C349" i="1"/>
  <c r="D349" i="1"/>
  <c r="E349" i="1"/>
  <c r="F349" i="1"/>
  <c r="G349" i="1"/>
  <c r="H349" i="1"/>
  <c r="I349" i="1"/>
  <c r="A350" i="1"/>
  <c r="B350" i="1"/>
  <c r="C350" i="1"/>
  <c r="D350" i="1"/>
  <c r="E350" i="1"/>
  <c r="F350" i="1"/>
  <c r="G350" i="1"/>
  <c r="H350" i="1"/>
  <c r="I350" i="1"/>
  <c r="A351" i="1"/>
  <c r="B351" i="1"/>
  <c r="C351" i="1"/>
  <c r="D351" i="1"/>
  <c r="E351" i="1"/>
  <c r="F351" i="1"/>
  <c r="G351" i="1"/>
  <c r="H351" i="1"/>
  <c r="I351" i="1"/>
  <c r="A352" i="1"/>
  <c r="B352" i="1"/>
  <c r="C352" i="1"/>
  <c r="D352" i="1"/>
  <c r="E352" i="1"/>
  <c r="F352" i="1"/>
  <c r="G352" i="1"/>
  <c r="H352" i="1"/>
  <c r="I352" i="1"/>
  <c r="A353" i="1"/>
  <c r="B353" i="1"/>
  <c r="C353" i="1"/>
  <c r="D353" i="1"/>
  <c r="E353" i="1"/>
  <c r="F353" i="1"/>
  <c r="G353" i="1"/>
  <c r="H353" i="1"/>
  <c r="I353" i="1"/>
  <c r="A354" i="1"/>
  <c r="B354" i="1"/>
  <c r="C354" i="1"/>
  <c r="D354" i="1"/>
  <c r="E354" i="1"/>
  <c r="F354" i="1"/>
  <c r="G354" i="1"/>
  <c r="H354" i="1"/>
  <c r="I354" i="1"/>
  <c r="A355" i="1"/>
  <c r="B355" i="1"/>
  <c r="C355" i="1"/>
  <c r="D355" i="1"/>
  <c r="E355" i="1"/>
  <c r="F355" i="1"/>
  <c r="G355" i="1"/>
  <c r="H355" i="1"/>
  <c r="I355" i="1"/>
  <c r="A356" i="1"/>
  <c r="B356" i="1"/>
  <c r="C356" i="1"/>
  <c r="D356" i="1"/>
  <c r="E356" i="1"/>
  <c r="F356" i="1"/>
  <c r="G356" i="1"/>
  <c r="H356" i="1"/>
  <c r="I356" i="1"/>
  <c r="A357" i="1"/>
  <c r="B357" i="1"/>
  <c r="C357" i="1"/>
  <c r="D357" i="1"/>
  <c r="E357" i="1"/>
  <c r="F357" i="1"/>
  <c r="G357" i="1"/>
  <c r="H357" i="1"/>
  <c r="I357" i="1"/>
  <c r="A358" i="1"/>
  <c r="B358" i="1"/>
  <c r="C358" i="1"/>
  <c r="D358" i="1"/>
  <c r="E358" i="1"/>
  <c r="F358" i="1"/>
  <c r="G358" i="1"/>
  <c r="H358" i="1"/>
  <c r="I358" i="1"/>
  <c r="A359" i="1"/>
  <c r="B359" i="1"/>
  <c r="C359" i="1"/>
  <c r="D359" i="1"/>
  <c r="E359" i="1"/>
  <c r="F359" i="1"/>
  <c r="G359" i="1"/>
  <c r="H359" i="1"/>
  <c r="I359" i="1"/>
  <c r="A360" i="1"/>
  <c r="B360" i="1"/>
  <c r="C360" i="1"/>
  <c r="D360" i="1"/>
  <c r="E360" i="1"/>
  <c r="F360" i="1"/>
  <c r="G360" i="1"/>
  <c r="H360" i="1"/>
  <c r="I360" i="1"/>
  <c r="A361" i="1"/>
  <c r="B361" i="1"/>
  <c r="C361" i="1"/>
  <c r="D361" i="1"/>
  <c r="E361" i="1"/>
  <c r="F361" i="1"/>
  <c r="G361" i="1"/>
  <c r="H361" i="1"/>
  <c r="I361" i="1"/>
  <c r="A362" i="1"/>
  <c r="B362" i="1"/>
  <c r="C362" i="1"/>
  <c r="D362" i="1"/>
  <c r="E362" i="1"/>
  <c r="F362" i="1"/>
  <c r="G362" i="1"/>
  <c r="H362" i="1"/>
  <c r="I362" i="1"/>
  <c r="A363" i="1"/>
  <c r="B363" i="1"/>
  <c r="C363" i="1"/>
  <c r="D363" i="1"/>
  <c r="E363" i="1"/>
  <c r="F363" i="1"/>
  <c r="G363" i="1"/>
  <c r="H363" i="1"/>
  <c r="I363" i="1"/>
  <c r="A364" i="1"/>
  <c r="B364" i="1"/>
  <c r="C364" i="1"/>
  <c r="D364" i="1"/>
  <c r="E364" i="1"/>
  <c r="F364" i="1"/>
  <c r="G364" i="1"/>
  <c r="H364" i="1"/>
  <c r="I364" i="1"/>
  <c r="A365" i="1"/>
  <c r="B365" i="1"/>
  <c r="C365" i="1"/>
  <c r="D365" i="1"/>
  <c r="E365" i="1"/>
  <c r="F365" i="1"/>
  <c r="G365" i="1"/>
  <c r="H365" i="1"/>
  <c r="I365" i="1"/>
  <c r="A366" i="1"/>
  <c r="B366" i="1"/>
  <c r="C366" i="1"/>
  <c r="D366" i="1"/>
  <c r="E366" i="1"/>
  <c r="F366" i="1"/>
  <c r="G366" i="1"/>
  <c r="H366" i="1"/>
  <c r="I366" i="1"/>
  <c r="A367" i="1"/>
  <c r="B367" i="1"/>
  <c r="C367" i="1"/>
  <c r="D367" i="1"/>
  <c r="E367" i="1"/>
  <c r="F367" i="1"/>
  <c r="G367" i="1"/>
  <c r="H367" i="1"/>
  <c r="I367" i="1"/>
  <c r="A368" i="1"/>
  <c r="B368" i="1"/>
  <c r="C368" i="1"/>
  <c r="D368" i="1"/>
  <c r="E368" i="1"/>
  <c r="F368" i="1"/>
  <c r="G368" i="1"/>
  <c r="H368" i="1"/>
  <c r="I368" i="1"/>
  <c r="A369" i="1"/>
  <c r="B369" i="1"/>
  <c r="C369" i="1"/>
  <c r="D369" i="1"/>
  <c r="E369" i="1"/>
  <c r="F369" i="1"/>
  <c r="G369" i="1"/>
  <c r="H369" i="1"/>
  <c r="I369" i="1"/>
  <c r="A370" i="1"/>
  <c r="B370" i="1"/>
  <c r="C370" i="1"/>
  <c r="D370" i="1"/>
  <c r="E370" i="1"/>
  <c r="F370" i="1"/>
  <c r="G370" i="1"/>
  <c r="H370" i="1"/>
  <c r="I370" i="1"/>
  <c r="A371" i="1"/>
  <c r="B371" i="1"/>
  <c r="C371" i="1"/>
  <c r="D371" i="1"/>
  <c r="E371" i="1"/>
  <c r="F371" i="1"/>
  <c r="G371" i="1"/>
  <c r="H371" i="1"/>
  <c r="I371" i="1"/>
  <c r="A372" i="1"/>
  <c r="B372" i="1"/>
  <c r="C372" i="1"/>
  <c r="D372" i="1"/>
  <c r="E372" i="1"/>
  <c r="F372" i="1"/>
  <c r="G372" i="1"/>
  <c r="H372" i="1"/>
  <c r="I372" i="1"/>
  <c r="A373" i="1"/>
  <c r="B373" i="1"/>
  <c r="C373" i="1"/>
  <c r="D373" i="1"/>
  <c r="E373" i="1"/>
  <c r="F373" i="1"/>
  <c r="G373" i="1"/>
  <c r="H373" i="1"/>
  <c r="I373" i="1"/>
  <c r="A374" i="1"/>
  <c r="B374" i="1"/>
  <c r="C374" i="1"/>
  <c r="D374" i="1"/>
  <c r="E374" i="1"/>
  <c r="F374" i="1"/>
  <c r="G374" i="1"/>
  <c r="H374" i="1"/>
  <c r="I374" i="1"/>
  <c r="A375" i="1"/>
  <c r="B375" i="1"/>
  <c r="C375" i="1"/>
  <c r="D375" i="1"/>
  <c r="E375" i="1"/>
  <c r="F375" i="1"/>
  <c r="G375" i="1"/>
  <c r="H375" i="1"/>
  <c r="I375" i="1"/>
  <c r="A376" i="1"/>
  <c r="B376" i="1"/>
  <c r="C376" i="1"/>
  <c r="D376" i="1"/>
  <c r="E376" i="1"/>
  <c r="F376" i="1"/>
  <c r="G376" i="1"/>
  <c r="H376" i="1"/>
  <c r="I376" i="1"/>
  <c r="A377" i="1"/>
  <c r="B377" i="1"/>
  <c r="C377" i="1"/>
  <c r="D377" i="1"/>
  <c r="E377" i="1"/>
  <c r="F377" i="1"/>
  <c r="G377" i="1"/>
  <c r="H377" i="1"/>
  <c r="I377" i="1"/>
  <c r="A378" i="1"/>
  <c r="B378" i="1"/>
  <c r="C378" i="1"/>
  <c r="D378" i="1"/>
  <c r="E378" i="1"/>
  <c r="F378" i="1"/>
  <c r="G378" i="1"/>
  <c r="H378" i="1"/>
  <c r="I378" i="1"/>
  <c r="A379" i="1"/>
  <c r="B379" i="1"/>
  <c r="C379" i="1"/>
  <c r="D379" i="1"/>
  <c r="E379" i="1"/>
  <c r="F379" i="1"/>
  <c r="G379" i="1"/>
  <c r="H379" i="1"/>
  <c r="I379" i="1"/>
  <c r="A380" i="1"/>
  <c r="B380" i="1"/>
  <c r="C380" i="1"/>
  <c r="D380" i="1"/>
  <c r="E380" i="1"/>
  <c r="F380" i="1"/>
  <c r="G380" i="1"/>
  <c r="H380" i="1"/>
  <c r="I380" i="1"/>
  <c r="A381" i="1"/>
  <c r="B381" i="1"/>
  <c r="C381" i="1"/>
  <c r="D381" i="1"/>
  <c r="E381" i="1"/>
  <c r="F381" i="1"/>
  <c r="G381" i="1"/>
  <c r="H381" i="1"/>
  <c r="I381" i="1"/>
  <c r="A382" i="1"/>
  <c r="B382" i="1"/>
  <c r="C382" i="1"/>
  <c r="D382" i="1"/>
  <c r="E382" i="1"/>
  <c r="F382" i="1"/>
  <c r="G382" i="1"/>
  <c r="H382" i="1"/>
  <c r="I382" i="1"/>
  <c r="A383" i="1"/>
  <c r="B383" i="1"/>
  <c r="C383" i="1"/>
  <c r="D383" i="1"/>
  <c r="E383" i="1"/>
  <c r="F383" i="1"/>
  <c r="G383" i="1"/>
  <c r="H383" i="1"/>
  <c r="I383" i="1"/>
  <c r="A384" i="1"/>
  <c r="B384" i="1"/>
  <c r="C384" i="1"/>
  <c r="D384" i="1"/>
  <c r="E384" i="1"/>
  <c r="F384" i="1"/>
  <c r="G384" i="1"/>
  <c r="H384" i="1"/>
  <c r="I384" i="1"/>
  <c r="A385" i="1"/>
  <c r="B385" i="1"/>
  <c r="C385" i="1"/>
  <c r="D385" i="1"/>
  <c r="E385" i="1"/>
  <c r="F385" i="1"/>
  <c r="G385" i="1"/>
  <c r="H385" i="1"/>
  <c r="I385" i="1"/>
  <c r="A386" i="1"/>
  <c r="B386" i="1"/>
  <c r="C386" i="1"/>
  <c r="D386" i="1"/>
  <c r="E386" i="1"/>
  <c r="F386" i="1"/>
  <c r="G386" i="1"/>
  <c r="H386" i="1"/>
  <c r="I386" i="1"/>
  <c r="A387" i="1"/>
  <c r="B387" i="1"/>
  <c r="C387" i="1"/>
  <c r="D387" i="1"/>
  <c r="E387" i="1"/>
  <c r="F387" i="1"/>
  <c r="G387" i="1"/>
  <c r="H387" i="1"/>
  <c r="I387" i="1"/>
  <c r="A388" i="1"/>
  <c r="B388" i="1"/>
  <c r="C388" i="1"/>
  <c r="D388" i="1"/>
  <c r="E388" i="1"/>
  <c r="F388" i="1"/>
  <c r="G388" i="1"/>
  <c r="H388" i="1"/>
  <c r="I388" i="1"/>
  <c r="A389" i="1"/>
  <c r="B389" i="1"/>
  <c r="C389" i="1"/>
  <c r="D389" i="1"/>
  <c r="E389" i="1"/>
  <c r="F389" i="1"/>
  <c r="G389" i="1"/>
  <c r="H389" i="1"/>
  <c r="I389" i="1"/>
  <c r="A390" i="1"/>
  <c r="B390" i="1"/>
  <c r="C390" i="1"/>
  <c r="D390" i="1"/>
  <c r="E390" i="1"/>
  <c r="F390" i="1"/>
  <c r="G390" i="1"/>
  <c r="H390" i="1"/>
  <c r="I390" i="1"/>
  <c r="A391" i="1"/>
  <c r="B391" i="1"/>
  <c r="C391" i="1"/>
  <c r="D391" i="1"/>
  <c r="E391" i="1"/>
  <c r="F391" i="1"/>
  <c r="G391" i="1"/>
  <c r="H391" i="1"/>
  <c r="I391" i="1"/>
  <c r="A392" i="1"/>
  <c r="B392" i="1"/>
  <c r="C392" i="1"/>
  <c r="D392" i="1"/>
  <c r="E392" i="1"/>
  <c r="F392" i="1"/>
  <c r="G392" i="1"/>
  <c r="H392" i="1"/>
  <c r="I392" i="1"/>
  <c r="A393" i="1"/>
  <c r="B393" i="1"/>
  <c r="C393" i="1"/>
  <c r="D393" i="1"/>
  <c r="E393" i="1"/>
  <c r="F393" i="1"/>
  <c r="G393" i="1"/>
  <c r="H393" i="1"/>
  <c r="I393" i="1"/>
  <c r="A394" i="1"/>
  <c r="B394" i="1"/>
  <c r="C394" i="1"/>
  <c r="D394" i="1"/>
  <c r="E394" i="1"/>
  <c r="F394" i="1"/>
  <c r="G394" i="1"/>
  <c r="H394" i="1"/>
  <c r="I394" i="1"/>
  <c r="A395" i="1"/>
  <c r="B395" i="1"/>
  <c r="C395" i="1"/>
  <c r="D395" i="1"/>
  <c r="E395" i="1"/>
  <c r="F395" i="1"/>
  <c r="G395" i="1"/>
  <c r="H395" i="1"/>
  <c r="I395" i="1"/>
  <c r="A396" i="1"/>
  <c r="B396" i="1"/>
  <c r="C396" i="1"/>
  <c r="D396" i="1"/>
  <c r="E396" i="1"/>
  <c r="F396" i="1"/>
  <c r="G396" i="1"/>
  <c r="H396" i="1"/>
  <c r="I396" i="1"/>
  <c r="A397" i="1"/>
  <c r="B397" i="1"/>
  <c r="C397" i="1"/>
  <c r="D397" i="1"/>
  <c r="E397" i="1"/>
  <c r="F397" i="1"/>
  <c r="G397" i="1"/>
  <c r="H397" i="1"/>
  <c r="I397" i="1"/>
  <c r="A398" i="1"/>
  <c r="B398" i="1"/>
  <c r="C398" i="1"/>
  <c r="D398" i="1"/>
  <c r="E398" i="1"/>
  <c r="F398" i="1"/>
  <c r="G398" i="1"/>
  <c r="H398" i="1"/>
  <c r="I398" i="1"/>
  <c r="A399" i="1"/>
  <c r="B399" i="1"/>
  <c r="C399" i="1"/>
  <c r="D399" i="1"/>
  <c r="E399" i="1"/>
  <c r="F399" i="1"/>
  <c r="G399" i="1"/>
  <c r="H399" i="1"/>
  <c r="I399" i="1"/>
  <c r="A400" i="1"/>
  <c r="B400" i="1"/>
  <c r="C400" i="1"/>
  <c r="D400" i="1"/>
  <c r="E400" i="1"/>
  <c r="F400" i="1"/>
  <c r="G400" i="1"/>
  <c r="H400" i="1"/>
  <c r="I400" i="1"/>
  <c r="A401" i="1"/>
  <c r="B401" i="1"/>
  <c r="C401" i="1"/>
  <c r="D401" i="1"/>
  <c r="E401" i="1"/>
  <c r="F401" i="1"/>
  <c r="G401" i="1"/>
  <c r="H401" i="1"/>
  <c r="I401" i="1"/>
  <c r="A402" i="1"/>
  <c r="B402" i="1"/>
  <c r="C402" i="1"/>
  <c r="D402" i="1"/>
  <c r="E402" i="1"/>
  <c r="F402" i="1"/>
  <c r="G402" i="1"/>
  <c r="H402" i="1"/>
  <c r="I402" i="1"/>
  <c r="A403" i="1"/>
  <c r="B403" i="1"/>
  <c r="C403" i="1"/>
  <c r="D403" i="1"/>
  <c r="E403" i="1"/>
  <c r="F403" i="1"/>
  <c r="G403" i="1"/>
  <c r="H403" i="1"/>
  <c r="I403" i="1"/>
  <c r="A404" i="1"/>
  <c r="B404" i="1"/>
  <c r="C404" i="1"/>
  <c r="D404" i="1"/>
  <c r="E404" i="1"/>
  <c r="F404" i="1"/>
  <c r="G404" i="1"/>
  <c r="H404" i="1"/>
  <c r="I404" i="1"/>
  <c r="A405" i="1"/>
  <c r="B405" i="1"/>
  <c r="C405" i="1"/>
  <c r="D405" i="1"/>
  <c r="E405" i="1"/>
  <c r="F405" i="1"/>
  <c r="G405" i="1"/>
  <c r="H405" i="1"/>
  <c r="I405" i="1"/>
  <c r="A406" i="1"/>
  <c r="B406" i="1"/>
  <c r="C406" i="1"/>
  <c r="D406" i="1"/>
  <c r="E406" i="1"/>
  <c r="F406" i="1"/>
  <c r="G406" i="1"/>
  <c r="H406" i="1"/>
  <c r="I406" i="1"/>
  <c r="A407" i="1"/>
  <c r="B407" i="1"/>
  <c r="C407" i="1"/>
  <c r="D407" i="1"/>
  <c r="E407" i="1"/>
  <c r="F407" i="1"/>
  <c r="G407" i="1"/>
  <c r="H407" i="1"/>
  <c r="I407" i="1"/>
  <c r="A408" i="1"/>
  <c r="B408" i="1"/>
  <c r="C408" i="1"/>
  <c r="D408" i="1"/>
  <c r="E408" i="1"/>
  <c r="F408" i="1"/>
  <c r="G408" i="1"/>
  <c r="H408" i="1"/>
  <c r="I408" i="1"/>
  <c r="A409" i="1"/>
  <c r="B409" i="1"/>
  <c r="C409" i="1"/>
  <c r="D409" i="1"/>
  <c r="E409" i="1"/>
  <c r="F409" i="1"/>
  <c r="G409" i="1"/>
  <c r="H409" i="1"/>
  <c r="I409" i="1"/>
  <c r="A410" i="1"/>
  <c r="B410" i="1"/>
  <c r="C410" i="1"/>
  <c r="D410" i="1"/>
  <c r="E410" i="1"/>
  <c r="F410" i="1"/>
  <c r="G410" i="1"/>
  <c r="H410" i="1"/>
  <c r="I410" i="1"/>
  <c r="A411" i="1"/>
  <c r="B411" i="1"/>
  <c r="C411" i="1"/>
  <c r="D411" i="1"/>
  <c r="E411" i="1"/>
  <c r="F411" i="1"/>
  <c r="G411" i="1"/>
  <c r="H411" i="1"/>
  <c r="I411" i="1"/>
  <c r="A412" i="1"/>
  <c r="B412" i="1"/>
  <c r="C412" i="1"/>
  <c r="D412" i="1"/>
  <c r="E412" i="1"/>
  <c r="F412" i="1"/>
  <c r="G412" i="1"/>
  <c r="H412" i="1"/>
  <c r="I412" i="1"/>
  <c r="A413" i="1"/>
  <c r="B413" i="1"/>
  <c r="C413" i="1"/>
  <c r="D413" i="1"/>
  <c r="E413" i="1"/>
  <c r="F413" i="1"/>
  <c r="G413" i="1"/>
  <c r="H413" i="1"/>
  <c r="I413" i="1"/>
  <c r="A414" i="1"/>
  <c r="B414" i="1"/>
  <c r="C414" i="1"/>
  <c r="D414" i="1"/>
  <c r="E414" i="1"/>
  <c r="F414" i="1"/>
  <c r="G414" i="1"/>
  <c r="H414" i="1"/>
  <c r="I414" i="1"/>
  <c r="A415" i="1"/>
  <c r="B415" i="1"/>
  <c r="C415" i="1"/>
  <c r="D415" i="1"/>
  <c r="E415" i="1"/>
  <c r="F415" i="1"/>
  <c r="G415" i="1"/>
  <c r="H415" i="1"/>
  <c r="I415" i="1"/>
  <c r="A416" i="1"/>
  <c r="B416" i="1"/>
  <c r="C416" i="1"/>
  <c r="D416" i="1"/>
  <c r="E416" i="1"/>
  <c r="F416" i="1"/>
  <c r="G416" i="1"/>
  <c r="H416" i="1"/>
  <c r="I416" i="1"/>
  <c r="A417" i="1"/>
  <c r="B417" i="1"/>
  <c r="C417" i="1"/>
  <c r="D417" i="1"/>
  <c r="E417" i="1"/>
  <c r="F417" i="1"/>
  <c r="G417" i="1"/>
  <c r="H417" i="1"/>
  <c r="I417" i="1"/>
  <c r="A418" i="1"/>
  <c r="B418" i="1"/>
  <c r="C418" i="1"/>
  <c r="D418" i="1"/>
  <c r="E418" i="1"/>
  <c r="F418" i="1"/>
  <c r="G418" i="1"/>
  <c r="H418" i="1"/>
  <c r="I418" i="1"/>
  <c r="A419" i="1"/>
  <c r="B419" i="1"/>
  <c r="C419" i="1"/>
  <c r="D419" i="1"/>
  <c r="E419" i="1"/>
  <c r="F419" i="1"/>
  <c r="G419" i="1"/>
  <c r="H419" i="1"/>
  <c r="I419" i="1"/>
  <c r="A420" i="1"/>
  <c r="B420" i="1"/>
  <c r="C420" i="1"/>
  <c r="D420" i="1"/>
  <c r="E420" i="1"/>
  <c r="F420" i="1"/>
  <c r="G420" i="1"/>
  <c r="H420" i="1"/>
  <c r="I420" i="1"/>
  <c r="A421" i="1"/>
  <c r="B421" i="1"/>
  <c r="C421" i="1"/>
  <c r="D421" i="1"/>
  <c r="E421" i="1"/>
  <c r="F421" i="1"/>
  <c r="G421" i="1"/>
  <c r="H421" i="1"/>
  <c r="I421" i="1"/>
  <c r="A422" i="1"/>
  <c r="B422" i="1"/>
  <c r="C422" i="1"/>
  <c r="D422" i="1"/>
  <c r="E422" i="1"/>
  <c r="F422" i="1"/>
  <c r="G422" i="1"/>
  <c r="H422" i="1"/>
  <c r="I422" i="1"/>
  <c r="A423" i="1"/>
  <c r="B423" i="1"/>
  <c r="C423" i="1"/>
  <c r="D423" i="1"/>
  <c r="E423" i="1"/>
  <c r="F423" i="1"/>
  <c r="G423" i="1"/>
  <c r="H423" i="1"/>
  <c r="I423" i="1"/>
  <c r="A424" i="1"/>
  <c r="B424" i="1"/>
  <c r="C424" i="1"/>
  <c r="D424" i="1"/>
  <c r="E424" i="1"/>
  <c r="F424" i="1"/>
  <c r="G424" i="1"/>
  <c r="H424" i="1"/>
  <c r="I424" i="1"/>
  <c r="A425" i="1"/>
  <c r="B425" i="1"/>
  <c r="C425" i="1"/>
  <c r="D425" i="1"/>
  <c r="E425" i="1"/>
  <c r="F425" i="1"/>
  <c r="G425" i="1"/>
  <c r="H425" i="1"/>
  <c r="I425" i="1"/>
  <c r="A426" i="1"/>
  <c r="B426" i="1"/>
  <c r="C426" i="1"/>
  <c r="D426" i="1"/>
  <c r="E426" i="1"/>
  <c r="F426" i="1"/>
  <c r="G426" i="1"/>
  <c r="H426" i="1"/>
  <c r="I426" i="1"/>
  <c r="A427" i="1"/>
  <c r="B427" i="1"/>
  <c r="C427" i="1"/>
  <c r="D427" i="1"/>
  <c r="E427" i="1"/>
  <c r="F427" i="1"/>
  <c r="G427" i="1"/>
  <c r="H427" i="1"/>
  <c r="I427" i="1"/>
  <c r="A428" i="1"/>
  <c r="B428" i="1"/>
  <c r="C428" i="1"/>
  <c r="D428" i="1"/>
  <c r="E428" i="1"/>
  <c r="F428" i="1"/>
  <c r="G428" i="1"/>
  <c r="H428" i="1"/>
  <c r="I428" i="1"/>
  <c r="A429" i="1"/>
  <c r="B429" i="1"/>
  <c r="C429" i="1"/>
  <c r="D429" i="1"/>
  <c r="E429" i="1"/>
  <c r="F429" i="1"/>
  <c r="G429" i="1"/>
  <c r="H429" i="1"/>
  <c r="I429" i="1"/>
  <c r="A430" i="1"/>
  <c r="B430" i="1"/>
  <c r="C430" i="1"/>
  <c r="D430" i="1"/>
  <c r="E430" i="1"/>
  <c r="F430" i="1"/>
  <c r="G430" i="1"/>
  <c r="H430" i="1"/>
  <c r="I430" i="1"/>
  <c r="A431" i="1"/>
  <c r="B431" i="1"/>
  <c r="C431" i="1"/>
  <c r="D431" i="1"/>
  <c r="E431" i="1"/>
  <c r="F431" i="1"/>
  <c r="G431" i="1"/>
  <c r="H431" i="1"/>
  <c r="I431" i="1"/>
  <c r="A432" i="1"/>
  <c r="B432" i="1"/>
  <c r="C432" i="1"/>
  <c r="D432" i="1"/>
  <c r="E432" i="1"/>
  <c r="F432" i="1"/>
  <c r="G432" i="1"/>
  <c r="H432" i="1"/>
  <c r="I432" i="1"/>
  <c r="A433" i="1"/>
  <c r="B433" i="1"/>
  <c r="C433" i="1"/>
  <c r="D433" i="1"/>
  <c r="E433" i="1"/>
  <c r="F433" i="1"/>
  <c r="G433" i="1"/>
  <c r="H433" i="1"/>
  <c r="I433" i="1"/>
  <c r="A434" i="1"/>
  <c r="B434" i="1"/>
  <c r="C434" i="1"/>
  <c r="D434" i="1"/>
  <c r="E434" i="1"/>
  <c r="F434" i="1"/>
  <c r="G434" i="1"/>
  <c r="H434" i="1"/>
  <c r="I434" i="1"/>
  <c r="A435" i="1"/>
  <c r="B435" i="1"/>
  <c r="C435" i="1"/>
  <c r="D435" i="1"/>
  <c r="E435" i="1"/>
  <c r="F435" i="1"/>
  <c r="G435" i="1"/>
  <c r="H435" i="1"/>
  <c r="I435" i="1"/>
  <c r="A436" i="1"/>
  <c r="B436" i="1"/>
  <c r="C436" i="1"/>
  <c r="D436" i="1"/>
  <c r="E436" i="1"/>
  <c r="F436" i="1"/>
  <c r="G436" i="1"/>
  <c r="H436" i="1"/>
  <c r="I436" i="1"/>
  <c r="A437" i="1"/>
  <c r="B437" i="1"/>
  <c r="C437" i="1"/>
  <c r="D437" i="1"/>
  <c r="E437" i="1"/>
  <c r="F437" i="1"/>
  <c r="G437" i="1"/>
  <c r="H437" i="1"/>
  <c r="I437" i="1"/>
  <c r="A438" i="1"/>
  <c r="B438" i="1"/>
  <c r="C438" i="1"/>
  <c r="D438" i="1"/>
  <c r="E438" i="1"/>
  <c r="F438" i="1"/>
  <c r="G438" i="1"/>
  <c r="H438" i="1"/>
  <c r="I438" i="1"/>
  <c r="A439" i="1"/>
  <c r="B439" i="1"/>
  <c r="C439" i="1"/>
  <c r="D439" i="1"/>
  <c r="E439" i="1"/>
  <c r="F439" i="1"/>
  <c r="G439" i="1"/>
  <c r="H439" i="1"/>
  <c r="I439" i="1"/>
  <c r="A440" i="1"/>
  <c r="B440" i="1"/>
  <c r="C440" i="1"/>
  <c r="D440" i="1"/>
  <c r="E440" i="1"/>
  <c r="F440" i="1"/>
  <c r="G440" i="1"/>
  <c r="H440" i="1"/>
  <c r="I440" i="1"/>
  <c r="A441" i="1"/>
  <c r="B441" i="1"/>
  <c r="C441" i="1"/>
  <c r="D441" i="1"/>
  <c r="E441" i="1"/>
  <c r="F441" i="1"/>
  <c r="G441" i="1"/>
  <c r="H441" i="1"/>
  <c r="I441" i="1"/>
  <c r="A442" i="1"/>
  <c r="B442" i="1"/>
  <c r="C442" i="1"/>
  <c r="D442" i="1"/>
  <c r="E442" i="1"/>
  <c r="F442" i="1"/>
  <c r="G442" i="1"/>
  <c r="H442" i="1"/>
  <c r="I442" i="1"/>
  <c r="A443" i="1"/>
  <c r="B443" i="1"/>
  <c r="C443" i="1"/>
  <c r="D443" i="1"/>
  <c r="E443" i="1"/>
  <c r="F443" i="1"/>
  <c r="G443" i="1"/>
  <c r="H443" i="1"/>
  <c r="I443" i="1"/>
  <c r="A444" i="1"/>
  <c r="B444" i="1"/>
  <c r="C444" i="1"/>
  <c r="D444" i="1"/>
  <c r="E444" i="1"/>
  <c r="F444" i="1"/>
  <c r="G444" i="1"/>
  <c r="H444" i="1"/>
  <c r="I444" i="1"/>
  <c r="A445" i="1"/>
  <c r="B445" i="1"/>
  <c r="C445" i="1"/>
  <c r="D445" i="1"/>
  <c r="E445" i="1"/>
  <c r="F445" i="1"/>
  <c r="G445" i="1"/>
  <c r="H445" i="1"/>
  <c r="I445" i="1"/>
  <c r="A446" i="1"/>
  <c r="B446" i="1"/>
  <c r="C446" i="1"/>
  <c r="D446" i="1"/>
  <c r="E446" i="1"/>
  <c r="F446" i="1"/>
  <c r="G446" i="1"/>
  <c r="H446" i="1"/>
  <c r="I446" i="1"/>
  <c r="A447" i="1"/>
  <c r="B447" i="1"/>
  <c r="C447" i="1"/>
  <c r="D447" i="1"/>
  <c r="E447" i="1"/>
  <c r="F447" i="1"/>
  <c r="G447" i="1"/>
  <c r="H447" i="1"/>
  <c r="I447" i="1"/>
  <c r="A448" i="1"/>
  <c r="B448" i="1"/>
  <c r="C448" i="1"/>
  <c r="D448" i="1"/>
  <c r="E448" i="1"/>
  <c r="F448" i="1"/>
  <c r="G448" i="1"/>
  <c r="H448" i="1"/>
  <c r="I448" i="1"/>
  <c r="A449" i="1"/>
  <c r="B449" i="1"/>
  <c r="C449" i="1"/>
  <c r="D449" i="1"/>
  <c r="E449" i="1"/>
  <c r="F449" i="1"/>
  <c r="G449" i="1"/>
  <c r="H449" i="1"/>
  <c r="I449" i="1"/>
  <c r="A450" i="1"/>
  <c r="B450" i="1"/>
  <c r="C450" i="1"/>
  <c r="D450" i="1"/>
  <c r="E450" i="1"/>
  <c r="F450" i="1"/>
  <c r="G450" i="1"/>
  <c r="H450" i="1"/>
  <c r="I450" i="1"/>
  <c r="A451" i="1"/>
  <c r="B451" i="1"/>
  <c r="C451" i="1"/>
  <c r="D451" i="1"/>
  <c r="E451" i="1"/>
  <c r="F451" i="1"/>
  <c r="G451" i="1"/>
  <c r="H451" i="1"/>
  <c r="I451" i="1"/>
  <c r="A452" i="1"/>
  <c r="B452" i="1"/>
  <c r="C452" i="1"/>
  <c r="D452" i="1"/>
  <c r="E452" i="1"/>
  <c r="F452" i="1"/>
  <c r="G452" i="1"/>
  <c r="H452" i="1"/>
  <c r="I452" i="1"/>
  <c r="A453" i="1"/>
  <c r="B453" i="1"/>
  <c r="C453" i="1"/>
  <c r="D453" i="1"/>
  <c r="E453" i="1"/>
  <c r="F453" i="1"/>
  <c r="G453" i="1"/>
  <c r="H453" i="1"/>
  <c r="I453" i="1"/>
  <c r="A454" i="1"/>
  <c r="B454" i="1"/>
  <c r="C454" i="1"/>
  <c r="D454" i="1"/>
  <c r="E454" i="1"/>
  <c r="F454" i="1"/>
  <c r="G454" i="1"/>
  <c r="H454" i="1"/>
  <c r="I454" i="1"/>
  <c r="A455" i="1"/>
  <c r="B455" i="1"/>
  <c r="C455" i="1"/>
  <c r="D455" i="1"/>
  <c r="E455" i="1"/>
  <c r="F455" i="1"/>
  <c r="G455" i="1"/>
  <c r="H455" i="1"/>
  <c r="I455" i="1"/>
  <c r="A456" i="1"/>
  <c r="B456" i="1"/>
  <c r="C456" i="1"/>
  <c r="D456" i="1"/>
  <c r="E456" i="1"/>
  <c r="F456" i="1"/>
  <c r="G456" i="1"/>
  <c r="H456" i="1"/>
  <c r="I456" i="1"/>
  <c r="A457" i="1"/>
  <c r="B457" i="1"/>
  <c r="C457" i="1"/>
  <c r="D457" i="1"/>
  <c r="E457" i="1"/>
  <c r="F457" i="1"/>
  <c r="G457" i="1"/>
  <c r="H457" i="1"/>
  <c r="I457" i="1"/>
  <c r="A458" i="1"/>
  <c r="B458" i="1"/>
  <c r="C458" i="1"/>
  <c r="D458" i="1"/>
  <c r="E458" i="1"/>
  <c r="F458" i="1"/>
  <c r="G458" i="1"/>
  <c r="H458" i="1"/>
  <c r="I458" i="1"/>
  <c r="A459" i="1"/>
  <c r="B459" i="1"/>
  <c r="C459" i="1"/>
  <c r="D459" i="1"/>
  <c r="E459" i="1"/>
  <c r="F459" i="1"/>
  <c r="G459" i="1"/>
  <c r="H459" i="1"/>
  <c r="I459" i="1"/>
  <c r="A460" i="1"/>
  <c r="B460" i="1"/>
  <c r="C460" i="1"/>
  <c r="D460" i="1"/>
  <c r="E460" i="1"/>
  <c r="F460" i="1"/>
  <c r="G460" i="1"/>
  <c r="H460" i="1"/>
  <c r="I460" i="1"/>
  <c r="A461" i="1"/>
  <c r="B461" i="1"/>
  <c r="C461" i="1"/>
  <c r="D461" i="1"/>
  <c r="E461" i="1"/>
  <c r="F461" i="1"/>
  <c r="G461" i="1"/>
  <c r="H461" i="1"/>
  <c r="I461" i="1"/>
  <c r="A462" i="1"/>
  <c r="B462" i="1"/>
  <c r="C462" i="1"/>
  <c r="D462" i="1"/>
  <c r="E462" i="1"/>
  <c r="F462" i="1"/>
  <c r="G462" i="1"/>
  <c r="H462" i="1"/>
  <c r="I462" i="1"/>
  <c r="A463" i="1"/>
  <c r="B463" i="1"/>
  <c r="C463" i="1"/>
  <c r="D463" i="1"/>
  <c r="E463" i="1"/>
  <c r="F463" i="1"/>
  <c r="G463" i="1"/>
  <c r="H463" i="1"/>
  <c r="I463" i="1"/>
  <c r="A464" i="1"/>
  <c r="B464" i="1"/>
  <c r="C464" i="1"/>
  <c r="D464" i="1"/>
  <c r="E464" i="1"/>
  <c r="F464" i="1"/>
  <c r="G464" i="1"/>
  <c r="H464" i="1"/>
  <c r="I464" i="1"/>
  <c r="A465" i="1"/>
  <c r="B465" i="1"/>
  <c r="C465" i="1"/>
  <c r="D465" i="1"/>
  <c r="E465" i="1"/>
  <c r="F465" i="1"/>
  <c r="G465" i="1"/>
  <c r="H465" i="1"/>
  <c r="I465" i="1"/>
  <c r="A466" i="1"/>
  <c r="B466" i="1"/>
  <c r="C466" i="1"/>
  <c r="D466" i="1"/>
  <c r="E466" i="1"/>
  <c r="F466" i="1"/>
  <c r="G466" i="1"/>
  <c r="H466" i="1"/>
  <c r="I466" i="1"/>
  <c r="A467" i="1"/>
  <c r="B467" i="1"/>
  <c r="C467" i="1"/>
  <c r="D467" i="1"/>
  <c r="E467" i="1"/>
  <c r="F467" i="1"/>
  <c r="G467" i="1"/>
  <c r="H467" i="1"/>
  <c r="I467" i="1"/>
  <c r="A468" i="1"/>
  <c r="B468" i="1"/>
  <c r="C468" i="1"/>
  <c r="D468" i="1"/>
  <c r="E468" i="1"/>
  <c r="F468" i="1"/>
  <c r="G468" i="1"/>
  <c r="H468" i="1"/>
  <c r="I468" i="1"/>
  <c r="A469" i="1"/>
  <c r="B469" i="1"/>
  <c r="C469" i="1"/>
  <c r="D469" i="1"/>
  <c r="E469" i="1"/>
  <c r="F469" i="1"/>
  <c r="G469" i="1"/>
  <c r="H469" i="1"/>
  <c r="I469" i="1"/>
  <c r="A470" i="1"/>
  <c r="B470" i="1"/>
  <c r="C470" i="1"/>
  <c r="D470" i="1"/>
  <c r="E470" i="1"/>
  <c r="F470" i="1"/>
  <c r="G470" i="1"/>
  <c r="H470" i="1"/>
  <c r="I470" i="1"/>
  <c r="A471" i="1"/>
  <c r="B471" i="1"/>
  <c r="C471" i="1"/>
  <c r="D471" i="1"/>
  <c r="E471" i="1"/>
  <c r="F471" i="1"/>
  <c r="G471" i="1"/>
  <c r="H471" i="1"/>
  <c r="I471" i="1"/>
  <c r="A472" i="1"/>
  <c r="B472" i="1"/>
  <c r="C472" i="1"/>
  <c r="D472" i="1"/>
  <c r="E472" i="1"/>
  <c r="F472" i="1"/>
  <c r="G472" i="1"/>
  <c r="H472" i="1"/>
  <c r="I472" i="1"/>
  <c r="A473" i="1"/>
  <c r="B473" i="1"/>
  <c r="C473" i="1"/>
  <c r="D473" i="1"/>
  <c r="E473" i="1"/>
  <c r="F473" i="1"/>
  <c r="G473" i="1"/>
  <c r="H473" i="1"/>
  <c r="I473" i="1"/>
  <c r="A474" i="1"/>
  <c r="B474" i="1"/>
  <c r="C474" i="1"/>
  <c r="D474" i="1"/>
  <c r="E474" i="1"/>
  <c r="F474" i="1"/>
  <c r="G474" i="1"/>
  <c r="H474" i="1"/>
  <c r="I474" i="1"/>
  <c r="A475" i="1"/>
  <c r="B475" i="1"/>
  <c r="C475" i="1"/>
  <c r="D475" i="1"/>
  <c r="E475" i="1"/>
  <c r="F475" i="1"/>
  <c r="G475" i="1"/>
  <c r="H475" i="1"/>
  <c r="I475" i="1"/>
  <c r="A476" i="1"/>
  <c r="B476" i="1"/>
  <c r="C476" i="1"/>
  <c r="D476" i="1"/>
  <c r="E476" i="1"/>
  <c r="F476" i="1"/>
  <c r="G476" i="1"/>
  <c r="H476" i="1"/>
  <c r="I476" i="1"/>
  <c r="A477" i="1"/>
  <c r="B477" i="1"/>
  <c r="C477" i="1"/>
  <c r="D477" i="1"/>
  <c r="E477" i="1"/>
  <c r="F477" i="1"/>
  <c r="G477" i="1"/>
  <c r="H477" i="1"/>
  <c r="I477" i="1"/>
  <c r="A478" i="1"/>
  <c r="B478" i="1"/>
  <c r="C478" i="1"/>
  <c r="D478" i="1"/>
  <c r="E478" i="1"/>
  <c r="F478" i="1"/>
  <c r="G478" i="1"/>
  <c r="H478" i="1"/>
  <c r="I478" i="1"/>
  <c r="A479" i="1"/>
  <c r="B479" i="1"/>
  <c r="C479" i="1"/>
  <c r="D479" i="1"/>
  <c r="E479" i="1"/>
  <c r="F479" i="1"/>
  <c r="G479" i="1"/>
  <c r="H479" i="1"/>
  <c r="I479" i="1"/>
  <c r="A480" i="1"/>
  <c r="B480" i="1"/>
  <c r="C480" i="1"/>
  <c r="D480" i="1"/>
  <c r="E480" i="1"/>
  <c r="F480" i="1"/>
  <c r="G480" i="1"/>
  <c r="H480" i="1"/>
  <c r="I480" i="1"/>
  <c r="A481" i="1"/>
  <c r="B481" i="1"/>
  <c r="C481" i="1"/>
  <c r="D481" i="1"/>
  <c r="E481" i="1"/>
  <c r="F481" i="1"/>
  <c r="G481" i="1"/>
  <c r="H481" i="1"/>
  <c r="I481" i="1"/>
  <c r="A482" i="1"/>
  <c r="B482" i="1"/>
  <c r="C482" i="1"/>
  <c r="D482" i="1"/>
  <c r="E482" i="1"/>
  <c r="F482" i="1"/>
  <c r="G482" i="1"/>
  <c r="H482" i="1"/>
  <c r="I482" i="1"/>
  <c r="A483" i="1"/>
  <c r="B483" i="1"/>
  <c r="C483" i="1"/>
  <c r="D483" i="1"/>
  <c r="E483" i="1"/>
  <c r="F483" i="1"/>
  <c r="G483" i="1"/>
  <c r="H483" i="1"/>
  <c r="I483" i="1"/>
  <c r="A484" i="1"/>
  <c r="B484" i="1"/>
  <c r="C484" i="1"/>
  <c r="D484" i="1"/>
  <c r="E484" i="1"/>
  <c r="F484" i="1"/>
  <c r="G484" i="1"/>
  <c r="H484" i="1"/>
  <c r="I484" i="1"/>
  <c r="A485" i="1"/>
  <c r="B485" i="1"/>
  <c r="C485" i="1"/>
  <c r="D485" i="1"/>
  <c r="E485" i="1"/>
  <c r="F485" i="1"/>
  <c r="G485" i="1"/>
  <c r="H485" i="1"/>
  <c r="I485" i="1"/>
  <c r="A486" i="1"/>
  <c r="B486" i="1"/>
  <c r="C486" i="1"/>
  <c r="D486" i="1"/>
  <c r="E486" i="1"/>
  <c r="F486" i="1"/>
  <c r="G486" i="1"/>
  <c r="H486" i="1"/>
  <c r="I486" i="1"/>
  <c r="A487" i="1"/>
  <c r="B487" i="1"/>
  <c r="C487" i="1"/>
  <c r="D487" i="1"/>
  <c r="E487" i="1"/>
  <c r="F487" i="1"/>
  <c r="G487" i="1"/>
  <c r="H487" i="1"/>
  <c r="I487" i="1"/>
  <c r="A488" i="1"/>
  <c r="B488" i="1"/>
  <c r="C488" i="1"/>
  <c r="D488" i="1"/>
  <c r="E488" i="1"/>
  <c r="F488" i="1"/>
  <c r="G488" i="1"/>
  <c r="H488" i="1"/>
  <c r="I488" i="1"/>
  <c r="A489" i="1"/>
  <c r="B489" i="1"/>
  <c r="C489" i="1"/>
  <c r="D489" i="1"/>
  <c r="E489" i="1"/>
  <c r="F489" i="1"/>
  <c r="G489" i="1"/>
  <c r="H489" i="1"/>
  <c r="I489" i="1"/>
  <c r="A490" i="1"/>
  <c r="B490" i="1"/>
  <c r="C490" i="1"/>
  <c r="D490" i="1"/>
  <c r="E490" i="1"/>
  <c r="F490" i="1"/>
  <c r="G490" i="1"/>
  <c r="H490" i="1"/>
  <c r="I490" i="1"/>
  <c r="A491" i="1"/>
  <c r="B491" i="1"/>
  <c r="C491" i="1"/>
  <c r="D491" i="1"/>
  <c r="E491" i="1"/>
  <c r="F491" i="1"/>
  <c r="G491" i="1"/>
  <c r="H491" i="1"/>
  <c r="I491" i="1"/>
  <c r="A492" i="1"/>
  <c r="B492" i="1"/>
  <c r="C492" i="1"/>
  <c r="D492" i="1"/>
  <c r="E492" i="1"/>
  <c r="F492" i="1"/>
  <c r="G492" i="1"/>
  <c r="H492" i="1"/>
  <c r="I492" i="1"/>
  <c r="A493" i="1"/>
  <c r="B493" i="1"/>
  <c r="C493" i="1"/>
  <c r="D493" i="1"/>
  <c r="E493" i="1"/>
  <c r="F493" i="1"/>
  <c r="G493" i="1"/>
  <c r="H493" i="1"/>
  <c r="I493" i="1"/>
  <c r="A494" i="1"/>
  <c r="B494" i="1"/>
  <c r="C494" i="1"/>
  <c r="D494" i="1"/>
  <c r="E494" i="1"/>
  <c r="F494" i="1"/>
  <c r="G494" i="1"/>
  <c r="H494" i="1"/>
  <c r="I494" i="1"/>
  <c r="A495" i="1"/>
  <c r="B495" i="1"/>
  <c r="C495" i="1"/>
  <c r="D495" i="1"/>
  <c r="E495" i="1"/>
  <c r="F495" i="1"/>
  <c r="G495" i="1"/>
  <c r="H495" i="1"/>
  <c r="I495" i="1"/>
  <c r="A496" i="1"/>
  <c r="B496" i="1"/>
  <c r="C496" i="1"/>
  <c r="D496" i="1"/>
  <c r="E496" i="1"/>
  <c r="F496" i="1"/>
  <c r="G496" i="1"/>
  <c r="H496" i="1"/>
  <c r="I496" i="1"/>
  <c r="A497" i="1"/>
  <c r="B497" i="1"/>
  <c r="C497" i="1"/>
  <c r="D497" i="1"/>
  <c r="E497" i="1"/>
  <c r="F497" i="1"/>
  <c r="G497" i="1"/>
  <c r="H497" i="1"/>
  <c r="I497" i="1"/>
  <c r="A498" i="1"/>
  <c r="B498" i="1"/>
  <c r="C498" i="1"/>
  <c r="D498" i="1"/>
  <c r="E498" i="1"/>
  <c r="F498" i="1"/>
  <c r="G498" i="1"/>
  <c r="H498" i="1"/>
  <c r="I498" i="1"/>
  <c r="A499" i="1"/>
  <c r="B499" i="1"/>
  <c r="C499" i="1"/>
  <c r="D499" i="1"/>
  <c r="E499" i="1"/>
  <c r="F499" i="1"/>
  <c r="G499" i="1"/>
  <c r="H499" i="1"/>
  <c r="I499" i="1"/>
  <c r="A500" i="1"/>
  <c r="B500" i="1"/>
  <c r="C500" i="1"/>
  <c r="D500" i="1"/>
  <c r="E500" i="1"/>
  <c r="F500" i="1"/>
  <c r="G500" i="1"/>
  <c r="H500" i="1"/>
  <c r="I500" i="1"/>
  <c r="A501" i="1"/>
  <c r="B501" i="1"/>
  <c r="C501" i="1"/>
  <c r="D501" i="1"/>
  <c r="E501" i="1"/>
  <c r="F501" i="1"/>
  <c r="G501" i="1"/>
  <c r="H501" i="1"/>
  <c r="I501" i="1"/>
  <c r="A502" i="1"/>
  <c r="B502" i="1"/>
  <c r="C502" i="1"/>
  <c r="D502" i="1"/>
  <c r="E502" i="1"/>
  <c r="F502" i="1"/>
  <c r="G502" i="1"/>
  <c r="H502" i="1"/>
  <c r="I502" i="1"/>
  <c r="A503" i="1"/>
  <c r="B503" i="1"/>
  <c r="C503" i="1"/>
  <c r="D503" i="1"/>
  <c r="E503" i="1"/>
  <c r="F503" i="1"/>
  <c r="G503" i="1"/>
  <c r="H503" i="1"/>
  <c r="I503" i="1"/>
  <c r="A504" i="1"/>
  <c r="B504" i="1"/>
  <c r="C504" i="1"/>
  <c r="D504" i="1"/>
  <c r="E504" i="1"/>
  <c r="F504" i="1"/>
  <c r="G504" i="1"/>
  <c r="H504" i="1"/>
  <c r="I504" i="1"/>
  <c r="A505" i="1"/>
  <c r="B505" i="1"/>
  <c r="C505" i="1"/>
  <c r="D505" i="1"/>
  <c r="E505" i="1"/>
  <c r="F505" i="1"/>
  <c r="G505" i="1"/>
  <c r="H505" i="1"/>
  <c r="I505" i="1"/>
  <c r="A506" i="1"/>
  <c r="B506" i="1"/>
  <c r="C506" i="1"/>
  <c r="D506" i="1"/>
  <c r="E506" i="1"/>
  <c r="F506" i="1"/>
  <c r="G506" i="1"/>
  <c r="H506" i="1"/>
  <c r="I506" i="1"/>
  <c r="A507" i="1"/>
  <c r="B507" i="1"/>
  <c r="C507" i="1"/>
  <c r="D507" i="1"/>
  <c r="E507" i="1"/>
  <c r="F507" i="1"/>
  <c r="G507" i="1"/>
  <c r="H507" i="1"/>
  <c r="I507" i="1"/>
  <c r="A508" i="1"/>
  <c r="B508" i="1"/>
  <c r="C508" i="1"/>
  <c r="D508" i="1"/>
  <c r="E508" i="1"/>
  <c r="F508" i="1"/>
  <c r="G508" i="1"/>
  <c r="H508" i="1"/>
  <c r="I508" i="1"/>
  <c r="A509" i="1"/>
  <c r="B509" i="1"/>
  <c r="C509" i="1"/>
  <c r="D509" i="1"/>
  <c r="E509" i="1"/>
  <c r="F509" i="1"/>
  <c r="G509" i="1"/>
  <c r="H509" i="1"/>
  <c r="I509" i="1"/>
  <c r="A510" i="1"/>
  <c r="B510" i="1"/>
  <c r="C510" i="1"/>
  <c r="D510" i="1"/>
  <c r="E510" i="1"/>
  <c r="F510" i="1"/>
  <c r="G510" i="1"/>
  <c r="H510" i="1"/>
  <c r="I510" i="1"/>
  <c r="A511" i="1"/>
  <c r="B511" i="1"/>
  <c r="C511" i="1"/>
  <c r="D511" i="1"/>
  <c r="E511" i="1"/>
  <c r="F511" i="1"/>
  <c r="G511" i="1"/>
  <c r="H511" i="1"/>
  <c r="I511" i="1"/>
  <c r="A512" i="1"/>
  <c r="B512" i="1"/>
  <c r="C512" i="1"/>
  <c r="D512" i="1"/>
  <c r="E512" i="1"/>
  <c r="F512" i="1"/>
  <c r="G512" i="1"/>
  <c r="H512" i="1"/>
  <c r="I512" i="1"/>
  <c r="A513" i="1"/>
  <c r="B513" i="1"/>
  <c r="C513" i="1"/>
  <c r="D513" i="1"/>
  <c r="E513" i="1"/>
  <c r="F513" i="1"/>
  <c r="G513" i="1"/>
  <c r="H513" i="1"/>
  <c r="I513" i="1"/>
  <c r="A514" i="1"/>
  <c r="B514" i="1"/>
  <c r="C514" i="1"/>
  <c r="D514" i="1"/>
  <c r="E514" i="1"/>
  <c r="F514" i="1"/>
  <c r="G514" i="1"/>
  <c r="H514" i="1"/>
  <c r="I514" i="1"/>
  <c r="A515" i="1"/>
  <c r="B515" i="1"/>
  <c r="C515" i="1"/>
  <c r="D515" i="1"/>
  <c r="E515" i="1"/>
  <c r="F515" i="1"/>
  <c r="G515" i="1"/>
  <c r="H515" i="1"/>
  <c r="I515" i="1"/>
  <c r="A516" i="1"/>
  <c r="B516" i="1"/>
  <c r="C516" i="1"/>
  <c r="D516" i="1"/>
  <c r="E516" i="1"/>
  <c r="F516" i="1"/>
  <c r="G516" i="1"/>
  <c r="H516" i="1"/>
  <c r="I516" i="1"/>
  <c r="A517" i="1"/>
  <c r="B517" i="1"/>
  <c r="C517" i="1"/>
  <c r="D517" i="1"/>
  <c r="E517" i="1"/>
  <c r="F517" i="1"/>
  <c r="G517" i="1"/>
  <c r="H517" i="1"/>
  <c r="I517" i="1"/>
  <c r="A518" i="1"/>
  <c r="B518" i="1"/>
  <c r="C518" i="1"/>
  <c r="D518" i="1"/>
  <c r="E518" i="1"/>
  <c r="F518" i="1"/>
  <c r="G518" i="1"/>
  <c r="H518" i="1"/>
  <c r="I518" i="1"/>
  <c r="A519" i="1"/>
  <c r="B519" i="1"/>
  <c r="C519" i="1"/>
  <c r="D519" i="1"/>
  <c r="E519" i="1"/>
  <c r="F519" i="1"/>
  <c r="G519" i="1"/>
  <c r="H519" i="1"/>
  <c r="I519" i="1"/>
  <c r="A520" i="1"/>
  <c r="B520" i="1"/>
  <c r="C520" i="1"/>
  <c r="D520" i="1"/>
  <c r="E520" i="1"/>
  <c r="F520" i="1"/>
  <c r="G520" i="1"/>
  <c r="H520" i="1"/>
  <c r="I520" i="1"/>
  <c r="A521" i="1"/>
  <c r="B521" i="1"/>
  <c r="C521" i="1"/>
  <c r="D521" i="1"/>
  <c r="E521" i="1"/>
  <c r="F521" i="1"/>
  <c r="G521" i="1"/>
  <c r="H521" i="1"/>
  <c r="I521" i="1"/>
  <c r="A522" i="1"/>
  <c r="B522" i="1"/>
  <c r="C522" i="1"/>
  <c r="D522" i="1"/>
  <c r="E522" i="1"/>
  <c r="F522" i="1"/>
  <c r="G522" i="1"/>
  <c r="H522" i="1"/>
  <c r="I522" i="1"/>
  <c r="A523" i="1"/>
  <c r="B523" i="1"/>
  <c r="C523" i="1"/>
  <c r="D523" i="1"/>
  <c r="E523" i="1"/>
  <c r="F523" i="1"/>
  <c r="G523" i="1"/>
  <c r="H523" i="1"/>
  <c r="I523" i="1"/>
  <c r="A524" i="1"/>
  <c r="B524" i="1"/>
  <c r="C524" i="1"/>
  <c r="D524" i="1"/>
  <c r="E524" i="1"/>
  <c r="F524" i="1"/>
  <c r="G524" i="1"/>
  <c r="H524" i="1"/>
  <c r="I524" i="1"/>
  <c r="A525" i="1"/>
  <c r="B525" i="1"/>
  <c r="C525" i="1"/>
  <c r="D525" i="1"/>
  <c r="E525" i="1"/>
  <c r="F525" i="1"/>
  <c r="G525" i="1"/>
  <c r="H525" i="1"/>
  <c r="I525" i="1"/>
  <c r="A526" i="1"/>
  <c r="B526" i="1"/>
  <c r="C526" i="1"/>
  <c r="D526" i="1"/>
  <c r="E526" i="1"/>
  <c r="F526" i="1"/>
  <c r="G526" i="1"/>
  <c r="H526" i="1"/>
  <c r="I526" i="1"/>
  <c r="A527" i="1"/>
  <c r="B527" i="1"/>
  <c r="C527" i="1"/>
  <c r="D527" i="1"/>
  <c r="E527" i="1"/>
  <c r="F527" i="1"/>
  <c r="G527" i="1"/>
  <c r="H527" i="1"/>
  <c r="I527" i="1"/>
  <c r="A528" i="1"/>
  <c r="B528" i="1"/>
  <c r="C528" i="1"/>
  <c r="D528" i="1"/>
  <c r="E528" i="1"/>
  <c r="F528" i="1"/>
  <c r="G528" i="1"/>
  <c r="H528" i="1"/>
  <c r="I528" i="1"/>
  <c r="A529" i="1"/>
  <c r="B529" i="1"/>
  <c r="C529" i="1"/>
  <c r="D529" i="1"/>
  <c r="E529" i="1"/>
  <c r="F529" i="1"/>
  <c r="G529" i="1"/>
  <c r="H529" i="1"/>
  <c r="I529" i="1"/>
  <c r="A530" i="1"/>
  <c r="B530" i="1"/>
  <c r="C530" i="1"/>
  <c r="D530" i="1"/>
  <c r="E530" i="1"/>
  <c r="F530" i="1"/>
  <c r="G530" i="1"/>
  <c r="H530" i="1"/>
  <c r="I530" i="1"/>
  <c r="A531" i="1"/>
  <c r="B531" i="1"/>
  <c r="C531" i="1"/>
  <c r="D531" i="1"/>
  <c r="E531" i="1"/>
  <c r="F531" i="1"/>
  <c r="G531" i="1"/>
  <c r="H531" i="1"/>
  <c r="I531" i="1"/>
  <c r="A532" i="1"/>
  <c r="B532" i="1"/>
  <c r="C532" i="1"/>
  <c r="D532" i="1"/>
  <c r="E532" i="1"/>
  <c r="F532" i="1"/>
  <c r="G532" i="1"/>
  <c r="H532" i="1"/>
  <c r="I532" i="1"/>
  <c r="A533" i="1"/>
  <c r="B533" i="1"/>
  <c r="C533" i="1"/>
  <c r="D533" i="1"/>
  <c r="E533" i="1"/>
  <c r="F533" i="1"/>
  <c r="G533" i="1"/>
  <c r="H533" i="1"/>
  <c r="I533" i="1"/>
  <c r="A534" i="1"/>
  <c r="B534" i="1"/>
  <c r="C534" i="1"/>
  <c r="D534" i="1"/>
  <c r="E534" i="1"/>
  <c r="F534" i="1"/>
  <c r="G534" i="1"/>
  <c r="H534" i="1"/>
  <c r="I534" i="1"/>
  <c r="A535" i="1"/>
  <c r="B535" i="1"/>
  <c r="C535" i="1"/>
  <c r="D535" i="1"/>
  <c r="E535" i="1"/>
  <c r="F535" i="1"/>
  <c r="G535" i="1"/>
  <c r="H535" i="1"/>
  <c r="I535" i="1"/>
  <c r="A536" i="1"/>
  <c r="B536" i="1"/>
  <c r="C536" i="1"/>
  <c r="D536" i="1"/>
  <c r="E536" i="1"/>
  <c r="F536" i="1"/>
  <c r="G536" i="1"/>
  <c r="H536" i="1"/>
  <c r="I536" i="1"/>
  <c r="A537" i="1"/>
  <c r="B537" i="1"/>
  <c r="C537" i="1"/>
  <c r="D537" i="1"/>
  <c r="E537" i="1"/>
  <c r="F537" i="1"/>
  <c r="G537" i="1"/>
  <c r="H537" i="1"/>
  <c r="I537" i="1"/>
  <c r="A538" i="1"/>
  <c r="B538" i="1"/>
  <c r="C538" i="1"/>
  <c r="D538" i="1"/>
  <c r="E538" i="1"/>
  <c r="F538" i="1"/>
  <c r="G538" i="1"/>
  <c r="H538" i="1"/>
  <c r="I538" i="1"/>
  <c r="A539" i="1"/>
  <c r="B539" i="1"/>
  <c r="C539" i="1"/>
  <c r="D539" i="1"/>
  <c r="E539" i="1"/>
  <c r="F539" i="1"/>
  <c r="G539" i="1"/>
  <c r="H539" i="1"/>
  <c r="I539" i="1"/>
  <c r="A540" i="1"/>
  <c r="B540" i="1"/>
  <c r="C540" i="1"/>
  <c r="D540" i="1"/>
  <c r="E540" i="1"/>
  <c r="F540" i="1"/>
  <c r="G540" i="1"/>
  <c r="H540" i="1"/>
  <c r="I540" i="1"/>
  <c r="A541" i="1"/>
  <c r="B541" i="1"/>
  <c r="C541" i="1"/>
  <c r="D541" i="1"/>
  <c r="E541" i="1"/>
  <c r="F541" i="1"/>
  <c r="G541" i="1"/>
  <c r="H541" i="1"/>
  <c r="I541" i="1"/>
  <c r="A542" i="1"/>
  <c r="B542" i="1"/>
  <c r="C542" i="1"/>
  <c r="D542" i="1"/>
  <c r="E542" i="1"/>
  <c r="F542" i="1"/>
  <c r="G542" i="1"/>
  <c r="H542" i="1"/>
  <c r="I542" i="1"/>
  <c r="A543" i="1"/>
  <c r="B543" i="1"/>
  <c r="C543" i="1"/>
  <c r="D543" i="1"/>
  <c r="E543" i="1"/>
  <c r="F543" i="1"/>
  <c r="G543" i="1"/>
  <c r="H543" i="1"/>
  <c r="I543" i="1"/>
  <c r="A544" i="1"/>
  <c r="B544" i="1"/>
  <c r="C544" i="1"/>
  <c r="D544" i="1"/>
  <c r="E544" i="1"/>
  <c r="F544" i="1"/>
  <c r="G544" i="1"/>
  <c r="H544" i="1"/>
  <c r="I544" i="1"/>
  <c r="A545" i="1"/>
  <c r="B545" i="1"/>
  <c r="C545" i="1"/>
  <c r="D545" i="1"/>
  <c r="E545" i="1"/>
  <c r="F545" i="1"/>
  <c r="G545" i="1"/>
  <c r="H545" i="1"/>
  <c r="I545" i="1"/>
  <c r="A546" i="1"/>
  <c r="B546" i="1"/>
  <c r="C546" i="1"/>
  <c r="D546" i="1"/>
  <c r="E546" i="1"/>
  <c r="F546" i="1"/>
  <c r="G546" i="1"/>
  <c r="H546" i="1"/>
  <c r="I546" i="1"/>
  <c r="A547" i="1"/>
  <c r="B547" i="1"/>
  <c r="C547" i="1"/>
  <c r="D547" i="1"/>
  <c r="E547" i="1"/>
  <c r="F547" i="1"/>
  <c r="G547" i="1"/>
  <c r="H547" i="1"/>
  <c r="I547" i="1"/>
  <c r="A548" i="1"/>
  <c r="B548" i="1"/>
  <c r="C548" i="1"/>
  <c r="D548" i="1"/>
  <c r="E548" i="1"/>
  <c r="F548" i="1"/>
  <c r="G548" i="1"/>
  <c r="H548" i="1"/>
  <c r="I548" i="1"/>
  <c r="A549" i="1"/>
  <c r="B549" i="1"/>
  <c r="C549" i="1"/>
  <c r="D549" i="1"/>
  <c r="E549" i="1"/>
  <c r="F549" i="1"/>
  <c r="G549" i="1"/>
  <c r="H549" i="1"/>
  <c r="I549" i="1"/>
  <c r="A550" i="1"/>
  <c r="B550" i="1"/>
  <c r="C550" i="1"/>
  <c r="D550" i="1"/>
  <c r="E550" i="1"/>
  <c r="F550" i="1"/>
  <c r="G550" i="1"/>
  <c r="H550" i="1"/>
  <c r="I550" i="1"/>
  <c r="A551" i="1"/>
  <c r="B551" i="1"/>
  <c r="C551" i="1"/>
  <c r="D551" i="1"/>
  <c r="E551" i="1"/>
  <c r="F551" i="1"/>
  <c r="G551" i="1"/>
  <c r="H551" i="1"/>
  <c r="I551" i="1"/>
  <c r="A552" i="1"/>
  <c r="B552" i="1"/>
  <c r="C552" i="1"/>
  <c r="D552" i="1"/>
  <c r="E552" i="1"/>
  <c r="F552" i="1"/>
  <c r="G552" i="1"/>
  <c r="H552" i="1"/>
  <c r="I552" i="1"/>
  <c r="A553" i="1"/>
  <c r="B553" i="1"/>
  <c r="C553" i="1"/>
  <c r="D553" i="1"/>
  <c r="E553" i="1"/>
  <c r="F553" i="1"/>
  <c r="G553" i="1"/>
  <c r="H553" i="1"/>
  <c r="I553" i="1"/>
  <c r="A554" i="1"/>
  <c r="B554" i="1"/>
  <c r="C554" i="1"/>
  <c r="D554" i="1"/>
  <c r="E554" i="1"/>
  <c r="F554" i="1"/>
  <c r="G554" i="1"/>
  <c r="H554" i="1"/>
  <c r="I554" i="1"/>
  <c r="A555" i="1"/>
  <c r="B555" i="1"/>
  <c r="C555" i="1"/>
  <c r="D555" i="1"/>
  <c r="E555" i="1"/>
  <c r="F555" i="1"/>
  <c r="G555" i="1"/>
  <c r="H555" i="1"/>
  <c r="I555" i="1"/>
  <c r="A556" i="1"/>
  <c r="B556" i="1"/>
  <c r="C556" i="1"/>
  <c r="D556" i="1"/>
  <c r="E556" i="1"/>
  <c r="F556" i="1"/>
  <c r="G556" i="1"/>
  <c r="H556" i="1"/>
  <c r="I556" i="1"/>
  <c r="A557" i="1"/>
  <c r="B557" i="1"/>
  <c r="C557" i="1"/>
  <c r="D557" i="1"/>
  <c r="E557" i="1"/>
  <c r="F557" i="1"/>
  <c r="G557" i="1"/>
  <c r="H557" i="1"/>
  <c r="I557" i="1"/>
  <c r="A558" i="1"/>
  <c r="B558" i="1"/>
  <c r="C558" i="1"/>
  <c r="D558" i="1"/>
  <c r="E558" i="1"/>
  <c r="F558" i="1"/>
  <c r="G558" i="1"/>
  <c r="H558" i="1"/>
  <c r="I558" i="1"/>
  <c r="A559" i="1"/>
  <c r="B559" i="1"/>
  <c r="C559" i="1"/>
  <c r="D559" i="1"/>
  <c r="E559" i="1"/>
  <c r="F559" i="1"/>
  <c r="G559" i="1"/>
  <c r="H559" i="1"/>
  <c r="I559" i="1"/>
  <c r="A560" i="1"/>
  <c r="B560" i="1"/>
  <c r="C560" i="1"/>
  <c r="D560" i="1"/>
  <c r="E560" i="1"/>
  <c r="F560" i="1"/>
  <c r="G560" i="1"/>
  <c r="H560" i="1"/>
  <c r="I560" i="1"/>
  <c r="A561" i="1"/>
  <c r="B561" i="1"/>
  <c r="C561" i="1"/>
  <c r="D561" i="1"/>
  <c r="E561" i="1"/>
  <c r="F561" i="1"/>
  <c r="G561" i="1"/>
  <c r="H561" i="1"/>
  <c r="I561" i="1"/>
  <c r="A562" i="1"/>
  <c r="B562" i="1"/>
  <c r="C562" i="1"/>
  <c r="D562" i="1"/>
  <c r="E562" i="1"/>
  <c r="F562" i="1"/>
  <c r="G562" i="1"/>
  <c r="H562" i="1"/>
  <c r="I562" i="1"/>
  <c r="A563" i="1"/>
  <c r="B563" i="1"/>
  <c r="C563" i="1"/>
  <c r="D563" i="1"/>
  <c r="E563" i="1"/>
  <c r="F563" i="1"/>
  <c r="G563" i="1"/>
  <c r="H563" i="1"/>
  <c r="I563" i="1"/>
  <c r="A564" i="1"/>
  <c r="B564" i="1"/>
  <c r="C564" i="1"/>
  <c r="D564" i="1"/>
  <c r="E564" i="1"/>
  <c r="F564" i="1"/>
  <c r="G564" i="1"/>
  <c r="H564" i="1"/>
  <c r="I564" i="1"/>
  <c r="A565" i="1"/>
  <c r="B565" i="1"/>
  <c r="C565" i="1"/>
  <c r="D565" i="1"/>
  <c r="E565" i="1"/>
  <c r="F565" i="1"/>
  <c r="G565" i="1"/>
  <c r="H565" i="1"/>
  <c r="I565" i="1"/>
  <c r="A566" i="1"/>
  <c r="B566" i="1"/>
  <c r="C566" i="1"/>
  <c r="D566" i="1"/>
  <c r="E566" i="1"/>
  <c r="F566" i="1"/>
  <c r="G566" i="1"/>
  <c r="H566" i="1"/>
  <c r="I566" i="1"/>
  <c r="A567" i="1"/>
  <c r="B567" i="1"/>
  <c r="C567" i="1"/>
  <c r="D567" i="1"/>
  <c r="E567" i="1"/>
  <c r="F567" i="1"/>
  <c r="G567" i="1"/>
  <c r="H567" i="1"/>
  <c r="I567" i="1"/>
  <c r="A568" i="1"/>
  <c r="B568" i="1"/>
  <c r="C568" i="1"/>
  <c r="D568" i="1"/>
  <c r="E568" i="1"/>
  <c r="F568" i="1"/>
  <c r="G568" i="1"/>
  <c r="H568" i="1"/>
  <c r="I568" i="1"/>
  <c r="A569" i="1"/>
  <c r="B569" i="1"/>
  <c r="C569" i="1"/>
  <c r="D569" i="1"/>
  <c r="E569" i="1"/>
  <c r="F569" i="1"/>
  <c r="G569" i="1"/>
  <c r="H569" i="1"/>
  <c r="I569" i="1"/>
  <c r="A570" i="1"/>
  <c r="B570" i="1"/>
  <c r="C570" i="1"/>
  <c r="D570" i="1"/>
  <c r="E570" i="1"/>
  <c r="F570" i="1"/>
  <c r="G570" i="1"/>
  <c r="H570" i="1"/>
  <c r="I570" i="1"/>
  <c r="A571" i="1"/>
  <c r="B571" i="1"/>
  <c r="C571" i="1"/>
  <c r="D571" i="1"/>
  <c r="E571" i="1"/>
  <c r="F571" i="1"/>
  <c r="G571" i="1"/>
  <c r="H571" i="1"/>
  <c r="I571" i="1"/>
  <c r="A572" i="1"/>
  <c r="B572" i="1"/>
  <c r="C572" i="1"/>
  <c r="D572" i="1"/>
  <c r="E572" i="1"/>
  <c r="F572" i="1"/>
  <c r="G572" i="1"/>
  <c r="H572" i="1"/>
  <c r="I572" i="1"/>
  <c r="A573" i="1"/>
  <c r="B573" i="1"/>
  <c r="C573" i="1"/>
  <c r="D573" i="1"/>
  <c r="E573" i="1"/>
  <c r="F573" i="1"/>
  <c r="G573" i="1"/>
  <c r="H573" i="1"/>
  <c r="I573" i="1"/>
  <c r="A574" i="1"/>
  <c r="B574" i="1"/>
  <c r="C574" i="1"/>
  <c r="D574" i="1"/>
  <c r="E574" i="1"/>
  <c r="F574" i="1"/>
  <c r="G574" i="1"/>
  <c r="H574" i="1"/>
  <c r="I574" i="1"/>
  <c r="A575" i="1"/>
  <c r="B575" i="1"/>
  <c r="C575" i="1"/>
  <c r="D575" i="1"/>
  <c r="E575" i="1"/>
  <c r="F575" i="1"/>
  <c r="G575" i="1"/>
  <c r="H575" i="1"/>
  <c r="I575" i="1"/>
  <c r="A576" i="1"/>
  <c r="B576" i="1"/>
  <c r="C576" i="1"/>
  <c r="D576" i="1"/>
  <c r="E576" i="1"/>
  <c r="F576" i="1"/>
  <c r="G576" i="1"/>
  <c r="H576" i="1"/>
  <c r="I576" i="1"/>
  <c r="A577" i="1"/>
  <c r="B577" i="1"/>
  <c r="C577" i="1"/>
  <c r="D577" i="1"/>
  <c r="E577" i="1"/>
  <c r="F577" i="1"/>
  <c r="G577" i="1"/>
  <c r="H577" i="1"/>
  <c r="I577" i="1"/>
  <c r="A578" i="1"/>
  <c r="B578" i="1"/>
  <c r="C578" i="1"/>
  <c r="D578" i="1"/>
  <c r="E578" i="1"/>
  <c r="F578" i="1"/>
  <c r="G578" i="1"/>
  <c r="H578" i="1"/>
  <c r="I578" i="1"/>
  <c r="A579" i="1"/>
  <c r="B579" i="1"/>
  <c r="C579" i="1"/>
  <c r="D579" i="1"/>
  <c r="E579" i="1"/>
  <c r="F579" i="1"/>
  <c r="G579" i="1"/>
  <c r="H579" i="1"/>
  <c r="I579" i="1"/>
  <c r="A580" i="1"/>
  <c r="B580" i="1"/>
  <c r="C580" i="1"/>
  <c r="D580" i="1"/>
  <c r="E580" i="1"/>
  <c r="F580" i="1"/>
  <c r="G580" i="1"/>
  <c r="H580" i="1"/>
  <c r="I580" i="1"/>
  <c r="A581" i="1"/>
  <c r="B581" i="1"/>
  <c r="C581" i="1"/>
  <c r="D581" i="1"/>
  <c r="E581" i="1"/>
  <c r="F581" i="1"/>
  <c r="G581" i="1"/>
  <c r="H581" i="1"/>
  <c r="I581" i="1"/>
  <c r="A582" i="1"/>
  <c r="B582" i="1"/>
  <c r="C582" i="1"/>
  <c r="D582" i="1"/>
  <c r="E582" i="1"/>
  <c r="F582" i="1"/>
  <c r="G582" i="1"/>
  <c r="H582" i="1"/>
  <c r="I582" i="1"/>
  <c r="A583" i="1"/>
  <c r="B583" i="1"/>
  <c r="C583" i="1"/>
  <c r="D583" i="1"/>
  <c r="E583" i="1"/>
  <c r="F583" i="1"/>
  <c r="G583" i="1"/>
  <c r="H583" i="1"/>
  <c r="I583" i="1"/>
  <c r="A584" i="1"/>
  <c r="B584" i="1"/>
  <c r="C584" i="1"/>
  <c r="D584" i="1"/>
  <c r="E584" i="1"/>
  <c r="F584" i="1"/>
  <c r="G584" i="1"/>
  <c r="H584" i="1"/>
  <c r="I584" i="1"/>
  <c r="A585" i="1"/>
  <c r="B585" i="1"/>
  <c r="C585" i="1"/>
  <c r="D585" i="1"/>
  <c r="E585" i="1"/>
  <c r="F585" i="1"/>
  <c r="G585" i="1"/>
  <c r="H585" i="1"/>
  <c r="I585" i="1"/>
  <c r="A586" i="1"/>
  <c r="B586" i="1"/>
  <c r="C586" i="1"/>
  <c r="D586" i="1"/>
  <c r="E586" i="1"/>
  <c r="F586" i="1"/>
  <c r="G586" i="1"/>
  <c r="H586" i="1"/>
  <c r="I586" i="1"/>
  <c r="A587" i="1"/>
  <c r="B587" i="1"/>
  <c r="C587" i="1"/>
  <c r="D587" i="1"/>
  <c r="E587" i="1"/>
  <c r="F587" i="1"/>
  <c r="G587" i="1"/>
  <c r="H587" i="1"/>
  <c r="I587" i="1"/>
  <c r="A588" i="1"/>
  <c r="B588" i="1"/>
  <c r="C588" i="1"/>
  <c r="D588" i="1"/>
  <c r="E588" i="1"/>
  <c r="F588" i="1"/>
  <c r="G588" i="1"/>
  <c r="H588" i="1"/>
  <c r="I588" i="1"/>
  <c r="A589" i="1"/>
  <c r="B589" i="1"/>
  <c r="C589" i="1"/>
  <c r="D589" i="1"/>
  <c r="E589" i="1"/>
  <c r="F589" i="1"/>
  <c r="G589" i="1"/>
  <c r="H589" i="1"/>
  <c r="I589" i="1"/>
  <c r="A590" i="1"/>
  <c r="B590" i="1"/>
  <c r="C590" i="1"/>
  <c r="D590" i="1"/>
  <c r="E590" i="1"/>
  <c r="F590" i="1"/>
  <c r="G590" i="1"/>
  <c r="H590" i="1"/>
  <c r="I590" i="1"/>
  <c r="A591" i="1"/>
  <c r="B591" i="1"/>
  <c r="C591" i="1"/>
  <c r="D591" i="1"/>
  <c r="E591" i="1"/>
  <c r="F591" i="1"/>
  <c r="G591" i="1"/>
  <c r="H591" i="1"/>
  <c r="I591" i="1"/>
  <c r="A592" i="1"/>
  <c r="B592" i="1"/>
  <c r="C592" i="1"/>
  <c r="D592" i="1"/>
  <c r="E592" i="1"/>
  <c r="F592" i="1"/>
  <c r="G592" i="1"/>
  <c r="H592" i="1"/>
  <c r="I592" i="1"/>
  <c r="A593" i="1"/>
  <c r="B593" i="1"/>
  <c r="C593" i="1"/>
  <c r="D593" i="1"/>
  <c r="E593" i="1"/>
  <c r="F593" i="1"/>
  <c r="G593" i="1"/>
  <c r="H593" i="1"/>
  <c r="I593" i="1"/>
  <c r="A594" i="1"/>
  <c r="B594" i="1"/>
  <c r="C594" i="1"/>
  <c r="D594" i="1"/>
  <c r="E594" i="1"/>
  <c r="F594" i="1"/>
  <c r="G594" i="1"/>
  <c r="H594" i="1"/>
  <c r="I594" i="1"/>
  <c r="A595" i="1"/>
  <c r="B595" i="1"/>
  <c r="C595" i="1"/>
  <c r="D595" i="1"/>
  <c r="E595" i="1"/>
  <c r="F595" i="1"/>
  <c r="G595" i="1"/>
  <c r="H595" i="1"/>
  <c r="I595" i="1"/>
  <c r="A596" i="1"/>
  <c r="B596" i="1"/>
  <c r="C596" i="1"/>
  <c r="D596" i="1"/>
  <c r="E596" i="1"/>
  <c r="F596" i="1"/>
  <c r="G596" i="1"/>
  <c r="H596" i="1"/>
  <c r="I596" i="1"/>
  <c r="A597" i="1"/>
  <c r="B597" i="1"/>
  <c r="C597" i="1"/>
  <c r="D597" i="1"/>
  <c r="E597" i="1"/>
  <c r="F597" i="1"/>
  <c r="G597" i="1"/>
  <c r="H597" i="1"/>
  <c r="I597" i="1"/>
  <c r="A598" i="1"/>
  <c r="B598" i="1"/>
  <c r="C598" i="1"/>
  <c r="D598" i="1"/>
  <c r="E598" i="1"/>
  <c r="F598" i="1"/>
  <c r="G598" i="1"/>
  <c r="H598" i="1"/>
  <c r="I598" i="1"/>
  <c r="A599" i="1"/>
  <c r="B599" i="1"/>
  <c r="C599" i="1"/>
  <c r="D599" i="1"/>
  <c r="E599" i="1"/>
  <c r="F599" i="1"/>
  <c r="G599" i="1"/>
  <c r="H599" i="1"/>
  <c r="I599" i="1"/>
  <c r="A600" i="1"/>
  <c r="B600" i="1"/>
  <c r="C600" i="1"/>
  <c r="D600" i="1"/>
  <c r="E600" i="1"/>
  <c r="F600" i="1"/>
  <c r="G600" i="1"/>
  <c r="H600" i="1"/>
  <c r="I600" i="1"/>
  <c r="A601" i="1"/>
  <c r="B601" i="1"/>
  <c r="C601" i="1"/>
  <c r="D601" i="1"/>
  <c r="E601" i="1"/>
  <c r="F601" i="1"/>
  <c r="G601" i="1"/>
  <c r="H601" i="1"/>
  <c r="I601" i="1"/>
  <c r="A602" i="1"/>
  <c r="B602" i="1"/>
  <c r="C602" i="1"/>
  <c r="D602" i="1"/>
  <c r="E602" i="1"/>
  <c r="F602" i="1"/>
  <c r="G602" i="1"/>
  <c r="H602" i="1"/>
  <c r="I602" i="1"/>
  <c r="A603" i="1"/>
  <c r="B603" i="1"/>
  <c r="C603" i="1"/>
  <c r="D603" i="1"/>
  <c r="E603" i="1"/>
  <c r="F603" i="1"/>
  <c r="G603" i="1"/>
  <c r="H603" i="1"/>
  <c r="I603" i="1"/>
  <c r="A604" i="1"/>
  <c r="B604" i="1"/>
  <c r="C604" i="1"/>
  <c r="D604" i="1"/>
  <c r="E604" i="1"/>
  <c r="F604" i="1"/>
  <c r="G604" i="1"/>
  <c r="H604" i="1"/>
  <c r="I604" i="1"/>
  <c r="A605" i="1"/>
  <c r="B605" i="1"/>
  <c r="C605" i="1"/>
  <c r="D605" i="1"/>
  <c r="E605" i="1"/>
  <c r="F605" i="1"/>
  <c r="G605" i="1"/>
  <c r="H605" i="1"/>
  <c r="I605" i="1"/>
  <c r="A606" i="1"/>
  <c r="B606" i="1"/>
  <c r="C606" i="1"/>
  <c r="D606" i="1"/>
  <c r="E606" i="1"/>
  <c r="F606" i="1"/>
  <c r="G606" i="1"/>
  <c r="H606" i="1"/>
  <c r="I606" i="1"/>
  <c r="A607" i="1"/>
  <c r="B607" i="1"/>
  <c r="C607" i="1"/>
  <c r="D607" i="1"/>
  <c r="E607" i="1"/>
  <c r="F607" i="1"/>
  <c r="G607" i="1"/>
  <c r="H607" i="1"/>
  <c r="I607" i="1"/>
  <c r="A608" i="1"/>
  <c r="B608" i="1"/>
  <c r="C608" i="1"/>
  <c r="D608" i="1"/>
  <c r="E608" i="1"/>
  <c r="F608" i="1"/>
  <c r="G608" i="1"/>
  <c r="H608" i="1"/>
  <c r="I608" i="1"/>
  <c r="A609" i="1"/>
  <c r="B609" i="1"/>
  <c r="C609" i="1"/>
  <c r="D609" i="1"/>
  <c r="E609" i="1"/>
  <c r="F609" i="1"/>
  <c r="G609" i="1"/>
  <c r="H609" i="1"/>
  <c r="I609" i="1"/>
  <c r="A610" i="1"/>
  <c r="B610" i="1"/>
  <c r="C610" i="1"/>
  <c r="D610" i="1"/>
  <c r="E610" i="1"/>
  <c r="F610" i="1"/>
  <c r="G610" i="1"/>
  <c r="H610" i="1"/>
  <c r="I610" i="1"/>
  <c r="A611" i="1"/>
  <c r="B611" i="1"/>
  <c r="C611" i="1"/>
  <c r="D611" i="1"/>
  <c r="E611" i="1"/>
  <c r="F611" i="1"/>
  <c r="G611" i="1"/>
  <c r="H611" i="1"/>
  <c r="I611" i="1"/>
  <c r="A612" i="1"/>
  <c r="B612" i="1"/>
  <c r="C612" i="1"/>
  <c r="D612" i="1"/>
  <c r="E612" i="1"/>
  <c r="F612" i="1"/>
  <c r="G612" i="1"/>
  <c r="H612" i="1"/>
  <c r="I612" i="1"/>
  <c r="A613" i="1"/>
  <c r="B613" i="1"/>
  <c r="C613" i="1"/>
  <c r="D613" i="1"/>
  <c r="E613" i="1"/>
  <c r="F613" i="1"/>
  <c r="G613" i="1"/>
  <c r="H613" i="1"/>
  <c r="I613" i="1"/>
  <c r="A614" i="1"/>
  <c r="B614" i="1"/>
  <c r="C614" i="1"/>
  <c r="D614" i="1"/>
  <c r="E614" i="1"/>
  <c r="F614" i="1"/>
  <c r="G614" i="1"/>
  <c r="H614" i="1"/>
  <c r="I614" i="1"/>
  <c r="A615" i="1"/>
  <c r="B615" i="1"/>
  <c r="C615" i="1"/>
  <c r="D615" i="1"/>
  <c r="E615" i="1"/>
  <c r="F615" i="1"/>
  <c r="G615" i="1"/>
  <c r="H615" i="1"/>
  <c r="I615" i="1"/>
  <c r="A616" i="1"/>
  <c r="B616" i="1"/>
  <c r="C616" i="1"/>
  <c r="D616" i="1"/>
  <c r="E616" i="1"/>
  <c r="F616" i="1"/>
  <c r="G616" i="1"/>
  <c r="H616" i="1"/>
  <c r="I616" i="1"/>
  <c r="A617" i="1"/>
  <c r="B617" i="1"/>
  <c r="C617" i="1"/>
  <c r="D617" i="1"/>
  <c r="E617" i="1"/>
  <c r="F617" i="1"/>
  <c r="G617" i="1"/>
  <c r="H617" i="1"/>
  <c r="I617" i="1"/>
  <c r="A618" i="1"/>
  <c r="B618" i="1"/>
  <c r="C618" i="1"/>
  <c r="D618" i="1"/>
  <c r="E618" i="1"/>
  <c r="F618" i="1"/>
  <c r="G618" i="1"/>
  <c r="H618" i="1"/>
  <c r="I618" i="1"/>
  <c r="A619" i="1"/>
  <c r="B619" i="1"/>
  <c r="C619" i="1"/>
  <c r="D619" i="1"/>
  <c r="E619" i="1"/>
  <c r="F619" i="1"/>
  <c r="G619" i="1"/>
  <c r="H619" i="1"/>
  <c r="I619" i="1"/>
  <c r="A620" i="1"/>
  <c r="B620" i="1"/>
  <c r="C620" i="1"/>
  <c r="D620" i="1"/>
  <c r="E620" i="1"/>
  <c r="F620" i="1"/>
  <c r="G620" i="1"/>
  <c r="H620" i="1"/>
  <c r="I620" i="1"/>
  <c r="A621" i="1"/>
  <c r="B621" i="1"/>
  <c r="C621" i="1"/>
  <c r="D621" i="1"/>
  <c r="E621" i="1"/>
  <c r="F621" i="1"/>
  <c r="G621" i="1"/>
  <c r="H621" i="1"/>
  <c r="I621" i="1"/>
  <c r="A622" i="1"/>
  <c r="B622" i="1"/>
  <c r="C622" i="1"/>
  <c r="D622" i="1"/>
  <c r="E622" i="1"/>
  <c r="F622" i="1"/>
  <c r="G622" i="1"/>
  <c r="H622" i="1"/>
  <c r="I622" i="1"/>
  <c r="A623" i="1"/>
  <c r="B623" i="1"/>
  <c r="C623" i="1"/>
  <c r="D623" i="1"/>
  <c r="E623" i="1"/>
  <c r="F623" i="1"/>
  <c r="G623" i="1"/>
  <c r="H623" i="1"/>
  <c r="I623" i="1"/>
  <c r="A624" i="1"/>
  <c r="B624" i="1"/>
  <c r="C624" i="1"/>
  <c r="D624" i="1"/>
  <c r="E624" i="1"/>
  <c r="F624" i="1"/>
  <c r="G624" i="1"/>
  <c r="H624" i="1"/>
  <c r="I624" i="1"/>
  <c r="A625" i="1"/>
  <c r="B625" i="1"/>
  <c r="C625" i="1"/>
  <c r="D625" i="1"/>
  <c r="E625" i="1"/>
  <c r="F625" i="1"/>
  <c r="G625" i="1"/>
  <c r="H625" i="1"/>
  <c r="I625" i="1"/>
  <c r="A626" i="1"/>
  <c r="B626" i="1"/>
  <c r="C626" i="1"/>
  <c r="D626" i="1"/>
  <c r="E626" i="1"/>
  <c r="F626" i="1"/>
  <c r="G626" i="1"/>
  <c r="H626" i="1"/>
  <c r="I626" i="1"/>
  <c r="A627" i="1"/>
  <c r="B627" i="1"/>
  <c r="C627" i="1"/>
  <c r="D627" i="1"/>
  <c r="E627" i="1"/>
  <c r="F627" i="1"/>
  <c r="G627" i="1"/>
  <c r="H627" i="1"/>
  <c r="I627" i="1"/>
  <c r="A628" i="1"/>
  <c r="B628" i="1"/>
  <c r="C628" i="1"/>
  <c r="D628" i="1"/>
  <c r="E628" i="1"/>
  <c r="F628" i="1"/>
  <c r="G628" i="1"/>
  <c r="H628" i="1"/>
  <c r="I628" i="1"/>
  <c r="A629" i="1"/>
  <c r="B629" i="1"/>
  <c r="C629" i="1"/>
  <c r="D629" i="1"/>
  <c r="E629" i="1"/>
  <c r="F629" i="1"/>
  <c r="G629" i="1"/>
  <c r="H629" i="1"/>
  <c r="I629" i="1"/>
  <c r="A630" i="1"/>
  <c r="B630" i="1"/>
  <c r="C630" i="1"/>
  <c r="D630" i="1"/>
  <c r="E630" i="1"/>
  <c r="F630" i="1"/>
  <c r="G630" i="1"/>
  <c r="H630" i="1"/>
  <c r="I630" i="1"/>
  <c r="A631" i="1"/>
  <c r="B631" i="1"/>
  <c r="C631" i="1"/>
  <c r="D631" i="1"/>
  <c r="E631" i="1"/>
  <c r="F631" i="1"/>
  <c r="G631" i="1"/>
  <c r="H631" i="1"/>
  <c r="I631" i="1"/>
  <c r="A632" i="1"/>
  <c r="B632" i="1"/>
  <c r="C632" i="1"/>
  <c r="D632" i="1"/>
  <c r="E632" i="1"/>
  <c r="F632" i="1"/>
  <c r="G632" i="1"/>
  <c r="H632" i="1"/>
  <c r="I632" i="1"/>
  <c r="A633" i="1"/>
  <c r="B633" i="1"/>
  <c r="C633" i="1"/>
  <c r="D633" i="1"/>
  <c r="E633" i="1"/>
  <c r="F633" i="1"/>
  <c r="G633" i="1"/>
  <c r="H633" i="1"/>
  <c r="I633" i="1"/>
  <c r="A634" i="1"/>
  <c r="B634" i="1"/>
  <c r="C634" i="1"/>
  <c r="D634" i="1"/>
  <c r="E634" i="1"/>
  <c r="F634" i="1"/>
  <c r="G634" i="1"/>
  <c r="H634" i="1"/>
  <c r="I634" i="1"/>
  <c r="A635" i="1"/>
  <c r="B635" i="1"/>
  <c r="C635" i="1"/>
  <c r="D635" i="1"/>
  <c r="E635" i="1"/>
  <c r="F635" i="1"/>
  <c r="G635" i="1"/>
  <c r="H635" i="1"/>
  <c r="I635" i="1"/>
  <c r="A636" i="1"/>
  <c r="B636" i="1"/>
  <c r="C636" i="1"/>
  <c r="D636" i="1"/>
  <c r="E636" i="1"/>
  <c r="F636" i="1"/>
  <c r="G636" i="1"/>
  <c r="H636" i="1"/>
  <c r="I636" i="1"/>
  <c r="A637" i="1"/>
  <c r="B637" i="1"/>
  <c r="C637" i="1"/>
  <c r="D637" i="1"/>
  <c r="E637" i="1"/>
  <c r="F637" i="1"/>
  <c r="G637" i="1"/>
  <c r="H637" i="1"/>
  <c r="I637" i="1"/>
  <c r="A638" i="1"/>
  <c r="B638" i="1"/>
  <c r="C638" i="1"/>
  <c r="D638" i="1"/>
  <c r="E638" i="1"/>
  <c r="F638" i="1"/>
  <c r="G638" i="1"/>
  <c r="H638" i="1"/>
  <c r="I638" i="1"/>
  <c r="A639" i="1"/>
  <c r="B639" i="1"/>
  <c r="C639" i="1"/>
  <c r="D639" i="1"/>
  <c r="E639" i="1"/>
  <c r="F639" i="1"/>
  <c r="G639" i="1"/>
  <c r="H639" i="1"/>
  <c r="I639" i="1"/>
  <c r="A640" i="1"/>
  <c r="B640" i="1"/>
  <c r="C640" i="1"/>
  <c r="D640" i="1"/>
  <c r="E640" i="1"/>
  <c r="F640" i="1"/>
  <c r="G640" i="1"/>
  <c r="H640" i="1"/>
  <c r="I640" i="1"/>
  <c r="A641" i="1"/>
  <c r="B641" i="1"/>
  <c r="C641" i="1"/>
  <c r="D641" i="1"/>
  <c r="E641" i="1"/>
  <c r="F641" i="1"/>
  <c r="G641" i="1"/>
  <c r="H641" i="1"/>
  <c r="I641" i="1"/>
  <c r="A642" i="1"/>
  <c r="B642" i="1"/>
  <c r="C642" i="1"/>
  <c r="D642" i="1"/>
  <c r="E642" i="1"/>
  <c r="F642" i="1"/>
  <c r="G642" i="1"/>
  <c r="H642" i="1"/>
  <c r="I642" i="1"/>
  <c r="A643" i="1"/>
  <c r="B643" i="1"/>
  <c r="C643" i="1"/>
  <c r="D643" i="1"/>
  <c r="E643" i="1"/>
  <c r="F643" i="1"/>
  <c r="G643" i="1"/>
  <c r="H643" i="1"/>
  <c r="I643" i="1"/>
  <c r="A644" i="1"/>
  <c r="B644" i="1"/>
  <c r="C644" i="1"/>
  <c r="D644" i="1"/>
  <c r="E644" i="1"/>
  <c r="F644" i="1"/>
  <c r="G644" i="1"/>
  <c r="H644" i="1"/>
  <c r="I644" i="1"/>
  <c r="A645" i="1"/>
  <c r="B645" i="1"/>
  <c r="C645" i="1"/>
  <c r="D645" i="1"/>
  <c r="E645" i="1"/>
  <c r="F645" i="1"/>
  <c r="G645" i="1"/>
  <c r="H645" i="1"/>
  <c r="I645" i="1"/>
  <c r="A646" i="1"/>
  <c r="B646" i="1"/>
  <c r="C646" i="1"/>
  <c r="D646" i="1"/>
  <c r="E646" i="1"/>
  <c r="F646" i="1"/>
  <c r="G646" i="1"/>
  <c r="H646" i="1"/>
  <c r="I646" i="1"/>
  <c r="A647" i="1"/>
  <c r="B647" i="1"/>
  <c r="C647" i="1"/>
  <c r="D647" i="1"/>
  <c r="E647" i="1"/>
  <c r="F647" i="1"/>
  <c r="G647" i="1"/>
  <c r="H647" i="1"/>
  <c r="I647" i="1"/>
  <c r="A648" i="1"/>
  <c r="B648" i="1"/>
  <c r="C648" i="1"/>
  <c r="D648" i="1"/>
  <c r="E648" i="1"/>
  <c r="F648" i="1"/>
  <c r="G648" i="1"/>
  <c r="H648" i="1"/>
  <c r="I648" i="1"/>
  <c r="A649" i="1"/>
  <c r="B649" i="1"/>
  <c r="C649" i="1"/>
  <c r="D649" i="1"/>
  <c r="E649" i="1"/>
  <c r="F649" i="1"/>
  <c r="G649" i="1"/>
  <c r="H649" i="1"/>
  <c r="I649" i="1"/>
  <c r="A650" i="1"/>
  <c r="B650" i="1"/>
  <c r="C650" i="1"/>
  <c r="D650" i="1"/>
  <c r="E650" i="1"/>
  <c r="F650" i="1"/>
  <c r="G650" i="1"/>
  <c r="H650" i="1"/>
  <c r="I650" i="1"/>
  <c r="A651" i="1"/>
  <c r="B651" i="1"/>
  <c r="C651" i="1"/>
  <c r="D651" i="1"/>
  <c r="E651" i="1"/>
  <c r="F651" i="1"/>
  <c r="G651" i="1"/>
  <c r="H651" i="1"/>
  <c r="I651" i="1"/>
  <c r="A652" i="1"/>
  <c r="B652" i="1"/>
  <c r="C652" i="1"/>
  <c r="D652" i="1"/>
  <c r="E652" i="1"/>
  <c r="F652" i="1"/>
  <c r="G652" i="1"/>
  <c r="H652" i="1"/>
  <c r="I652" i="1"/>
  <c r="A653" i="1"/>
  <c r="B653" i="1"/>
  <c r="C653" i="1"/>
  <c r="D653" i="1"/>
  <c r="E653" i="1"/>
  <c r="F653" i="1"/>
  <c r="G653" i="1"/>
  <c r="H653" i="1"/>
  <c r="I653" i="1"/>
  <c r="A654" i="1"/>
  <c r="B654" i="1"/>
  <c r="C654" i="1"/>
  <c r="D654" i="1"/>
  <c r="E654" i="1"/>
  <c r="F654" i="1"/>
  <c r="G654" i="1"/>
  <c r="H654" i="1"/>
  <c r="I654" i="1"/>
  <c r="A655" i="1"/>
  <c r="B655" i="1"/>
  <c r="C655" i="1"/>
  <c r="D655" i="1"/>
  <c r="E655" i="1"/>
  <c r="F655" i="1"/>
  <c r="G655" i="1"/>
  <c r="H655" i="1"/>
  <c r="I655" i="1"/>
  <c r="A656" i="1"/>
  <c r="B656" i="1"/>
  <c r="C656" i="1"/>
  <c r="D656" i="1"/>
  <c r="E656" i="1"/>
  <c r="F656" i="1"/>
  <c r="G656" i="1"/>
  <c r="H656" i="1"/>
  <c r="I656" i="1"/>
  <c r="A657" i="1"/>
  <c r="B657" i="1"/>
  <c r="C657" i="1"/>
  <c r="D657" i="1"/>
  <c r="E657" i="1"/>
  <c r="F657" i="1"/>
  <c r="G657" i="1"/>
  <c r="H657" i="1"/>
  <c r="I657" i="1"/>
  <c r="A658" i="1"/>
  <c r="B658" i="1"/>
  <c r="C658" i="1"/>
  <c r="D658" i="1"/>
  <c r="E658" i="1"/>
  <c r="F658" i="1"/>
  <c r="G658" i="1"/>
  <c r="H658" i="1"/>
  <c r="I658" i="1"/>
  <c r="A659" i="1"/>
  <c r="B659" i="1"/>
  <c r="C659" i="1"/>
  <c r="D659" i="1"/>
  <c r="E659" i="1"/>
  <c r="F659" i="1"/>
  <c r="G659" i="1"/>
  <c r="H659" i="1"/>
  <c r="I659" i="1"/>
  <c r="A660" i="1"/>
  <c r="B660" i="1"/>
  <c r="C660" i="1"/>
  <c r="D660" i="1"/>
  <c r="E660" i="1"/>
  <c r="F660" i="1"/>
  <c r="G660" i="1"/>
  <c r="H660" i="1"/>
  <c r="I660" i="1"/>
  <c r="A661" i="1"/>
  <c r="B661" i="1"/>
  <c r="C661" i="1"/>
  <c r="D661" i="1"/>
  <c r="E661" i="1"/>
  <c r="F661" i="1"/>
  <c r="G661" i="1"/>
  <c r="H661" i="1"/>
  <c r="I661" i="1"/>
  <c r="A662" i="1"/>
  <c r="B662" i="1"/>
  <c r="C662" i="1"/>
  <c r="D662" i="1"/>
  <c r="E662" i="1"/>
  <c r="F662" i="1"/>
  <c r="G662" i="1"/>
  <c r="H662" i="1"/>
  <c r="I662" i="1"/>
  <c r="A663" i="1"/>
  <c r="B663" i="1"/>
  <c r="C663" i="1"/>
  <c r="D663" i="1"/>
  <c r="E663" i="1"/>
  <c r="F663" i="1"/>
  <c r="G663" i="1"/>
  <c r="H663" i="1"/>
  <c r="I663" i="1"/>
  <c r="A664" i="1"/>
  <c r="B664" i="1"/>
  <c r="C664" i="1"/>
  <c r="D664" i="1"/>
  <c r="E664" i="1"/>
  <c r="F664" i="1"/>
  <c r="G664" i="1"/>
  <c r="H664" i="1"/>
  <c r="I664" i="1"/>
  <c r="A665" i="1"/>
  <c r="B665" i="1"/>
  <c r="C665" i="1"/>
  <c r="D665" i="1"/>
  <c r="E665" i="1"/>
  <c r="F665" i="1"/>
  <c r="G665" i="1"/>
  <c r="H665" i="1"/>
  <c r="I665" i="1"/>
  <c r="A666" i="1"/>
  <c r="B666" i="1"/>
  <c r="C666" i="1"/>
  <c r="D666" i="1"/>
  <c r="E666" i="1"/>
  <c r="F666" i="1"/>
  <c r="G666" i="1"/>
  <c r="H666" i="1"/>
  <c r="I666" i="1"/>
  <c r="A667" i="1"/>
  <c r="B667" i="1"/>
  <c r="C667" i="1"/>
  <c r="D667" i="1"/>
  <c r="E667" i="1"/>
  <c r="F667" i="1"/>
  <c r="G667" i="1"/>
  <c r="H667" i="1"/>
  <c r="I667" i="1"/>
  <c r="A668" i="1"/>
  <c r="B668" i="1"/>
  <c r="C668" i="1"/>
  <c r="D668" i="1"/>
  <c r="E668" i="1"/>
  <c r="F668" i="1"/>
  <c r="G668" i="1"/>
  <c r="H668" i="1"/>
  <c r="I668" i="1"/>
  <c r="A669" i="1"/>
  <c r="B669" i="1"/>
  <c r="C669" i="1"/>
  <c r="D669" i="1"/>
  <c r="E669" i="1"/>
  <c r="F669" i="1"/>
  <c r="G669" i="1"/>
  <c r="H669" i="1"/>
  <c r="I669" i="1"/>
  <c r="A670" i="1"/>
  <c r="B670" i="1"/>
  <c r="C670" i="1"/>
  <c r="D670" i="1"/>
  <c r="E670" i="1"/>
  <c r="F670" i="1"/>
  <c r="G670" i="1"/>
  <c r="H670" i="1"/>
  <c r="I670" i="1"/>
  <c r="A671" i="1"/>
  <c r="B671" i="1"/>
  <c r="C671" i="1"/>
  <c r="D671" i="1"/>
  <c r="E671" i="1"/>
  <c r="F671" i="1"/>
  <c r="G671" i="1"/>
  <c r="H671" i="1"/>
  <c r="I671" i="1"/>
  <c r="A672" i="1"/>
  <c r="B672" i="1"/>
  <c r="C672" i="1"/>
  <c r="D672" i="1"/>
  <c r="E672" i="1"/>
  <c r="F672" i="1"/>
  <c r="G672" i="1"/>
  <c r="H672" i="1"/>
  <c r="I672" i="1"/>
  <c r="A673" i="1"/>
  <c r="B673" i="1"/>
  <c r="C673" i="1"/>
  <c r="D673" i="1"/>
  <c r="E673" i="1"/>
  <c r="F673" i="1"/>
  <c r="G673" i="1"/>
  <c r="H673" i="1"/>
  <c r="I673" i="1"/>
  <c r="A674" i="1"/>
  <c r="B674" i="1"/>
  <c r="C674" i="1"/>
  <c r="D674" i="1"/>
  <c r="E674" i="1"/>
  <c r="F674" i="1"/>
  <c r="G674" i="1"/>
  <c r="H674" i="1"/>
  <c r="I674" i="1"/>
  <c r="A675" i="1"/>
  <c r="B675" i="1"/>
  <c r="C675" i="1"/>
  <c r="D675" i="1"/>
  <c r="E675" i="1"/>
  <c r="F675" i="1"/>
  <c r="G675" i="1"/>
  <c r="H675" i="1"/>
  <c r="I675" i="1"/>
  <c r="A676" i="1"/>
  <c r="B676" i="1"/>
  <c r="C676" i="1"/>
  <c r="D676" i="1"/>
  <c r="E676" i="1"/>
  <c r="F676" i="1"/>
  <c r="G676" i="1"/>
  <c r="H676" i="1"/>
  <c r="I676" i="1"/>
  <c r="A677" i="1"/>
  <c r="B677" i="1"/>
  <c r="C677" i="1"/>
  <c r="D677" i="1"/>
  <c r="E677" i="1"/>
  <c r="F677" i="1"/>
  <c r="G677" i="1"/>
  <c r="H677" i="1"/>
  <c r="I677" i="1"/>
  <c r="A678" i="1"/>
  <c r="B678" i="1"/>
  <c r="C678" i="1"/>
  <c r="D678" i="1"/>
  <c r="E678" i="1"/>
  <c r="F678" i="1"/>
  <c r="G678" i="1"/>
  <c r="H678" i="1"/>
  <c r="I678" i="1"/>
  <c r="A679" i="1"/>
  <c r="B679" i="1"/>
  <c r="C679" i="1"/>
  <c r="D679" i="1"/>
  <c r="E679" i="1"/>
  <c r="F679" i="1"/>
  <c r="G679" i="1"/>
  <c r="H679" i="1"/>
  <c r="I679" i="1"/>
</calcChain>
</file>

<file path=xl/sharedStrings.xml><?xml version="1.0" encoding="utf-8"?>
<sst xmlns="http://schemas.openxmlformats.org/spreadsheetml/2006/main" count="3" uniqueCount="3">
  <si>
    <t>SAWS</t>
  </si>
  <si>
    <t>Report Filter:</t>
  </si>
  <si>
    <t>((Carrier = 3108:) And (Account = CO:COBRA, OA:ACTIVE, RT:RETIREE)) And (IsNotNull({NDC Code} (ID))) And ({Claim Type} (ID) = 1 or -1) And (ApplyComparison("#0 between #1 and #2",Day (ID),1/1/2013,12/31/2013))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</si>
</sst>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9"/>
  <sheetViews>
    <sheetView tabSelected="1" workbookViewId="0"/>
  </sheetViews>
  <sheetFormatPr defaultRowHeight="15" x14ac:dyDescent="0.25"/>
  <sheetData>
    <row r="1" spans="1:11" x14ac:dyDescent="0.25">
      <c r="A1" t="s">
        <v>0</v>
      </c>
    </row>
    <row r="3" spans="1:11" x14ac:dyDescent="0.25">
      <c r="A3" t="s">
        <v>1</v>
      </c>
    </row>
    <row r="4" spans="1:11" x14ac:dyDescent="0.25">
      <c r="A4" t="s">
        <v>2</v>
      </c>
    </row>
    <row r="6" spans="1:11" x14ac:dyDescent="0.25">
      <c r="A6" t="str">
        <f>T("Carrier")</f>
        <v>Carrier</v>
      </c>
      <c r="C6" t="str">
        <f>T("Fill Date")</f>
        <v>Fill Date</v>
      </c>
      <c r="D6" t="str">
        <f>T("NDC11")</f>
        <v>NDC11</v>
      </c>
      <c r="E6" t="str">
        <f>T("Pharmacy ID")</f>
        <v>Pharmacy ID</v>
      </c>
      <c r="F6" t="str">
        <f>T("Pharmacy NPI - Claim")</f>
        <v>Pharmacy NPI - Claim</v>
      </c>
      <c r="G6" t="str">
        <f>T("Mail/Retail")</f>
        <v>Mail/Retail</v>
      </c>
      <c r="H6" t="str">
        <f>T("Formulary Flag")</f>
        <v>Formulary Flag</v>
      </c>
      <c r="I6" t="str">
        <f>T("Specialty Rx Drug Flag")</f>
        <v>Specialty Rx Drug Flag</v>
      </c>
      <c r="J6" t="str">
        <f>T("Total Quantity")</f>
        <v>Total Quantity</v>
      </c>
      <c r="K6" t="str">
        <f>T("Total Days Supply")</f>
        <v>Total Days Supply</v>
      </c>
    </row>
    <row r="7" spans="1:11" x14ac:dyDescent="0.25">
      <c r="A7" t="str">
        <f t="shared" ref="A7:A70" si="0">T("3108")</f>
        <v>3108</v>
      </c>
      <c r="B7" t="str">
        <f t="shared" ref="B7:B70" si="1">T("")</f>
        <v/>
      </c>
      <c r="C7" t="str">
        <f>T("1/2/2013")</f>
        <v>1/2/2013</v>
      </c>
      <c r="D7" t="str">
        <f>T("00008104105")</f>
        <v>00008104105</v>
      </c>
      <c r="E7" t="str">
        <f>T("4553005")</f>
        <v>4553005</v>
      </c>
      <c r="F7" t="str">
        <f>T("1477662807")</f>
        <v>1477662807</v>
      </c>
      <c r="G7" t="str">
        <f t="shared" ref="G7:G23" si="2">T("Retail")</f>
        <v>Retail</v>
      </c>
      <c r="H7" t="str">
        <f>T("1")</f>
        <v>1</v>
      </c>
      <c r="I7" t="str">
        <f>T("N")</f>
        <v>N</v>
      </c>
      <c r="J7">
        <v>0</v>
      </c>
      <c r="K7">
        <v>0</v>
      </c>
    </row>
    <row r="8" spans="1:11" x14ac:dyDescent="0.25">
      <c r="A8" t="str">
        <f t="shared" si="0"/>
        <v>3108</v>
      </c>
      <c r="B8" t="str">
        <f t="shared" si="1"/>
        <v/>
      </c>
      <c r="C8" t="str">
        <f>T("1/3/2013")</f>
        <v>1/3/2013</v>
      </c>
      <c r="D8" t="str">
        <f>T("00002814901")</f>
        <v>00002814901</v>
      </c>
      <c r="E8" t="str">
        <f>T("3958898")</f>
        <v>3958898</v>
      </c>
      <c r="F8" t="str">
        <f>T("1043382302")</f>
        <v>1043382302</v>
      </c>
      <c r="G8" t="str">
        <f t="shared" si="2"/>
        <v>Retail</v>
      </c>
      <c r="H8" t="str">
        <f>T("1")</f>
        <v>1</v>
      </c>
      <c r="I8" t="str">
        <f>T("Y")</f>
        <v>Y</v>
      </c>
      <c r="J8">
        <v>2</v>
      </c>
      <c r="K8">
        <v>30</v>
      </c>
    </row>
    <row r="9" spans="1:11" x14ac:dyDescent="0.25">
      <c r="A9" t="str">
        <f t="shared" si="0"/>
        <v>3108</v>
      </c>
      <c r="B9" t="str">
        <f t="shared" si="1"/>
        <v/>
      </c>
      <c r="C9" t="str">
        <f>T("1/3/2013")</f>
        <v>1/3/2013</v>
      </c>
      <c r="D9" t="str">
        <f>T("00008104105")</f>
        <v>00008104105</v>
      </c>
      <c r="E9" t="str">
        <f>T("4553005")</f>
        <v>4553005</v>
      </c>
      <c r="F9" t="str">
        <f>T("1477662807")</f>
        <v>1477662807</v>
      </c>
      <c r="G9" t="str">
        <f t="shared" si="2"/>
        <v>Retail</v>
      </c>
      <c r="H9" t="str">
        <f>T("1")</f>
        <v>1</v>
      </c>
      <c r="I9" t="str">
        <f>T("N")</f>
        <v>N</v>
      </c>
      <c r="J9">
        <v>60</v>
      </c>
      <c r="K9">
        <v>30</v>
      </c>
    </row>
    <row r="10" spans="1:11" x14ac:dyDescent="0.25">
      <c r="A10" t="str">
        <f t="shared" si="0"/>
        <v>3108</v>
      </c>
      <c r="B10" t="str">
        <f t="shared" si="1"/>
        <v/>
      </c>
      <c r="C10" t="str">
        <f>T("1/3/2013")</f>
        <v>1/3/2013</v>
      </c>
      <c r="D10" t="str">
        <f>T("00078043815")</f>
        <v>00078043815</v>
      </c>
      <c r="E10" t="str">
        <f>T("1715830")</f>
        <v>1715830</v>
      </c>
      <c r="F10" t="str">
        <f>T("1902887805")</f>
        <v>1902887805</v>
      </c>
      <c r="G10" t="str">
        <f t="shared" si="2"/>
        <v>Retail</v>
      </c>
      <c r="H10" t="str">
        <f>T("1")</f>
        <v>1</v>
      </c>
      <c r="I10" t="str">
        <f>T("Y")</f>
        <v>Y</v>
      </c>
      <c r="J10">
        <v>30</v>
      </c>
      <c r="K10">
        <v>30</v>
      </c>
    </row>
    <row r="11" spans="1:11" x14ac:dyDescent="0.25">
      <c r="A11" t="str">
        <f t="shared" si="0"/>
        <v>3108</v>
      </c>
      <c r="B11" t="str">
        <f t="shared" si="1"/>
        <v/>
      </c>
      <c r="C11" t="str">
        <f>T("1/7/2013")</f>
        <v>1/7/2013</v>
      </c>
      <c r="D11" t="str">
        <f>T("00002840001")</f>
        <v>00002840001</v>
      </c>
      <c r="E11" t="str">
        <f>T("1715830")</f>
        <v>1715830</v>
      </c>
      <c r="F11" t="str">
        <f>T("1902887805")</f>
        <v>1902887805</v>
      </c>
      <c r="G11" t="str">
        <f t="shared" si="2"/>
        <v>Retail</v>
      </c>
      <c r="H11" t="str">
        <f>T("1")</f>
        <v>1</v>
      </c>
      <c r="I11" t="str">
        <f>T("Y")</f>
        <v>Y</v>
      </c>
      <c r="J11">
        <v>2</v>
      </c>
      <c r="K11">
        <v>28</v>
      </c>
    </row>
    <row r="12" spans="1:11" x14ac:dyDescent="0.25">
      <c r="A12" t="str">
        <f t="shared" si="0"/>
        <v>3108</v>
      </c>
      <c r="B12" t="str">
        <f t="shared" si="1"/>
        <v/>
      </c>
      <c r="C12" t="str">
        <f>T("1/7/2013")</f>
        <v>1/7/2013</v>
      </c>
      <c r="D12" t="str">
        <f>T("00069100101")</f>
        <v>00069100101</v>
      </c>
      <c r="E12" t="str">
        <f>T("1466033")</f>
        <v>1466033</v>
      </c>
      <c r="F12" t="str">
        <f>T("1134100134")</f>
        <v>1134100134</v>
      </c>
      <c r="G12" t="str">
        <f t="shared" si="2"/>
        <v>Retail</v>
      </c>
      <c r="H12" t="str">
        <f>T("0")</f>
        <v>0</v>
      </c>
      <c r="I12" t="str">
        <f>T("Y")</f>
        <v>Y</v>
      </c>
      <c r="J12">
        <v>60</v>
      </c>
      <c r="K12">
        <v>30</v>
      </c>
    </row>
    <row r="13" spans="1:11" x14ac:dyDescent="0.25">
      <c r="A13" t="str">
        <f t="shared" si="0"/>
        <v>3108</v>
      </c>
      <c r="B13" t="str">
        <f t="shared" si="1"/>
        <v/>
      </c>
      <c r="C13" t="str">
        <f>T("1/7/2013")</f>
        <v>1/7/2013</v>
      </c>
      <c r="D13" t="str">
        <f>T("00074433902")</f>
        <v>00074433902</v>
      </c>
      <c r="E13" t="str">
        <f>T("1715830")</f>
        <v>1715830</v>
      </c>
      <c r="F13" t="str">
        <f>T("1902887805")</f>
        <v>1902887805</v>
      </c>
      <c r="G13" t="str">
        <f t="shared" si="2"/>
        <v>Retail</v>
      </c>
      <c r="H13" t="str">
        <f>T("1")</f>
        <v>1</v>
      </c>
      <c r="I13" t="str">
        <f>T("Y")</f>
        <v>Y</v>
      </c>
      <c r="J13">
        <v>4</v>
      </c>
      <c r="K13">
        <v>28</v>
      </c>
    </row>
    <row r="14" spans="1:11" x14ac:dyDescent="0.25">
      <c r="A14" t="str">
        <f t="shared" si="0"/>
        <v>3108</v>
      </c>
      <c r="B14" t="str">
        <f t="shared" si="1"/>
        <v/>
      </c>
      <c r="C14" t="str">
        <f>T("1/7/2013")</f>
        <v>1/7/2013</v>
      </c>
      <c r="D14" t="str">
        <f>T("10019095501")</f>
        <v>10019095501</v>
      </c>
      <c r="E14" t="str">
        <f>T("4544424")</f>
        <v>4544424</v>
      </c>
      <c r="F14" t="str">
        <f>T("1629195045")</f>
        <v>1629195045</v>
      </c>
      <c r="G14" t="str">
        <f t="shared" si="2"/>
        <v>Retail</v>
      </c>
      <c r="H14" t="str">
        <f>T("0")</f>
        <v>0</v>
      </c>
      <c r="I14" t="str">
        <f>T("N")</f>
        <v>N</v>
      </c>
      <c r="J14">
        <v>0</v>
      </c>
      <c r="K14">
        <v>0</v>
      </c>
    </row>
    <row r="15" spans="1:11" x14ac:dyDescent="0.25">
      <c r="A15" t="str">
        <f t="shared" si="0"/>
        <v>3108</v>
      </c>
      <c r="B15" t="str">
        <f t="shared" si="1"/>
        <v/>
      </c>
      <c r="C15" t="str">
        <f>T("1/8/2013")</f>
        <v>1/8/2013</v>
      </c>
      <c r="D15" t="str">
        <f>T("66302046760")</f>
        <v>66302046760</v>
      </c>
      <c r="E15" t="str">
        <f>T("1466033")</f>
        <v>1466033</v>
      </c>
      <c r="F15" t="str">
        <f>T("1134100134")</f>
        <v>1134100134</v>
      </c>
      <c r="G15" t="str">
        <f t="shared" si="2"/>
        <v>Retail</v>
      </c>
      <c r="H15" t="str">
        <f>T("1")</f>
        <v>1</v>
      </c>
      <c r="I15" t="str">
        <f>T("Y")</f>
        <v>Y</v>
      </c>
      <c r="J15">
        <v>60</v>
      </c>
      <c r="K15">
        <v>30</v>
      </c>
    </row>
    <row r="16" spans="1:11" x14ac:dyDescent="0.25">
      <c r="A16" t="str">
        <f t="shared" si="0"/>
        <v>3108</v>
      </c>
      <c r="B16" t="str">
        <f t="shared" si="1"/>
        <v/>
      </c>
      <c r="C16" t="str">
        <f>T("1/9/2013")</f>
        <v>1/9/2013</v>
      </c>
      <c r="D16" t="str">
        <f>T("61703035038")</f>
        <v>61703035038</v>
      </c>
      <c r="E16" t="str">
        <f>T("4551861")</f>
        <v>4551861</v>
      </c>
      <c r="F16" t="str">
        <f>T("1831208263")</f>
        <v>1831208263</v>
      </c>
      <c r="G16" t="str">
        <f t="shared" si="2"/>
        <v>Retail</v>
      </c>
      <c r="H16" t="str">
        <f>T("1")</f>
        <v>1</v>
      </c>
      <c r="I16" t="str">
        <f>T("N")</f>
        <v>N</v>
      </c>
      <c r="J16">
        <v>4</v>
      </c>
      <c r="K16">
        <v>28</v>
      </c>
    </row>
    <row r="17" spans="1:11" x14ac:dyDescent="0.25">
      <c r="A17" t="str">
        <f t="shared" si="0"/>
        <v>3108</v>
      </c>
      <c r="B17" t="str">
        <f t="shared" si="1"/>
        <v/>
      </c>
      <c r="C17" t="str">
        <f>T("1/10/2013")</f>
        <v>1/10/2013</v>
      </c>
      <c r="D17" t="str">
        <f>T("00004110150")</f>
        <v>00004110150</v>
      </c>
      <c r="E17" t="str">
        <f>T("1715830")</f>
        <v>1715830</v>
      </c>
      <c r="F17" t="str">
        <f>T("1902887805")</f>
        <v>1902887805</v>
      </c>
      <c r="G17" t="str">
        <f t="shared" si="2"/>
        <v>Retail</v>
      </c>
      <c r="H17" t="str">
        <f>T("1")</f>
        <v>1</v>
      </c>
      <c r="I17" t="str">
        <f>T("Y")</f>
        <v>Y</v>
      </c>
      <c r="J17">
        <v>84</v>
      </c>
      <c r="K17">
        <v>28</v>
      </c>
    </row>
    <row r="18" spans="1:11" x14ac:dyDescent="0.25">
      <c r="A18" t="str">
        <f t="shared" si="0"/>
        <v>3108</v>
      </c>
      <c r="B18" t="str">
        <f t="shared" si="1"/>
        <v/>
      </c>
      <c r="C18" t="str">
        <f>T("1/11/2013")</f>
        <v>1/11/2013</v>
      </c>
      <c r="D18" t="str">
        <f>T("00078060751")</f>
        <v>00078060751</v>
      </c>
      <c r="E18" t="str">
        <f>T("1715830")</f>
        <v>1715830</v>
      </c>
      <c r="F18" t="str">
        <f>T("1902887805")</f>
        <v>1902887805</v>
      </c>
      <c r="G18" t="str">
        <f t="shared" si="2"/>
        <v>Retail</v>
      </c>
      <c r="H18" t="str">
        <f>T("0")</f>
        <v>0</v>
      </c>
      <c r="I18" t="str">
        <f>T("Y")</f>
        <v>Y</v>
      </c>
      <c r="J18">
        <v>28</v>
      </c>
      <c r="K18">
        <v>28</v>
      </c>
    </row>
    <row r="19" spans="1:11" x14ac:dyDescent="0.25">
      <c r="A19" t="str">
        <f t="shared" si="0"/>
        <v>3108</v>
      </c>
      <c r="B19" t="str">
        <f t="shared" si="1"/>
        <v/>
      </c>
      <c r="C19" t="str">
        <f>T("1/11/2013")</f>
        <v>1/11/2013</v>
      </c>
      <c r="D19" t="str">
        <f>T("61703035038")</f>
        <v>61703035038</v>
      </c>
      <c r="E19" t="str">
        <f>T("4524838")</f>
        <v>4524838</v>
      </c>
      <c r="F19" t="str">
        <f>T("1346359767")</f>
        <v>1346359767</v>
      </c>
      <c r="G19" t="str">
        <f t="shared" si="2"/>
        <v>Retail</v>
      </c>
      <c r="H19" t="str">
        <f t="shared" ref="H19:H50" si="3">T("1")</f>
        <v>1</v>
      </c>
      <c r="I19" t="str">
        <f>T("N")</f>
        <v>N</v>
      </c>
      <c r="J19">
        <v>0</v>
      </c>
      <c r="K19">
        <v>0</v>
      </c>
    </row>
    <row r="20" spans="1:11" x14ac:dyDescent="0.25">
      <c r="A20" t="str">
        <f t="shared" si="0"/>
        <v>3108</v>
      </c>
      <c r="B20" t="str">
        <f t="shared" si="1"/>
        <v/>
      </c>
      <c r="C20" t="str">
        <f>T("1/12/2013")</f>
        <v>1/12/2013</v>
      </c>
      <c r="D20" t="str">
        <f>T("00074333330")</f>
        <v>00074333330</v>
      </c>
      <c r="E20" t="str">
        <f>T("4530538")</f>
        <v>4530538</v>
      </c>
      <c r="F20" t="str">
        <f>T("1295888949")</f>
        <v>1295888949</v>
      </c>
      <c r="G20" t="str">
        <f t="shared" si="2"/>
        <v>Retail</v>
      </c>
      <c r="H20" t="str">
        <f t="shared" si="3"/>
        <v>1</v>
      </c>
      <c r="I20" t="str">
        <f>T("N")</f>
        <v>N</v>
      </c>
      <c r="J20">
        <v>30</v>
      </c>
      <c r="K20">
        <v>30</v>
      </c>
    </row>
    <row r="21" spans="1:11" x14ac:dyDescent="0.25">
      <c r="A21" t="str">
        <f t="shared" si="0"/>
        <v>3108</v>
      </c>
      <c r="B21" t="str">
        <f t="shared" si="1"/>
        <v/>
      </c>
      <c r="C21" t="str">
        <f>T("1/14/2013")</f>
        <v>1/14/2013</v>
      </c>
      <c r="D21" t="str">
        <f>T("00004025901")</f>
        <v>00004025901</v>
      </c>
      <c r="E21" t="str">
        <f>T("4537809")</f>
        <v>4537809</v>
      </c>
      <c r="F21" t="str">
        <f>T("1518925809")</f>
        <v>1518925809</v>
      </c>
      <c r="G21" t="str">
        <f t="shared" si="2"/>
        <v>Retail</v>
      </c>
      <c r="H21" t="str">
        <f t="shared" si="3"/>
        <v>1</v>
      </c>
      <c r="I21" t="str">
        <f>T("N")</f>
        <v>N</v>
      </c>
      <c r="J21">
        <v>60</v>
      </c>
      <c r="K21">
        <v>30</v>
      </c>
    </row>
    <row r="22" spans="1:11" x14ac:dyDescent="0.25">
      <c r="A22" t="str">
        <f t="shared" si="0"/>
        <v>3108</v>
      </c>
      <c r="B22" t="str">
        <f t="shared" si="1"/>
        <v/>
      </c>
      <c r="C22" t="str">
        <f>T("1/14/2013")</f>
        <v>1/14/2013</v>
      </c>
      <c r="D22" t="str">
        <f>T("58406044504")</f>
        <v>58406044504</v>
      </c>
      <c r="E22" t="str">
        <f>T("1715830")</f>
        <v>1715830</v>
      </c>
      <c r="F22" t="str">
        <f>T("1902887805")</f>
        <v>1902887805</v>
      </c>
      <c r="G22" t="str">
        <f t="shared" si="2"/>
        <v>Retail</v>
      </c>
      <c r="H22" t="str">
        <f t="shared" si="3"/>
        <v>1</v>
      </c>
      <c r="I22" t="str">
        <f>T("Y")</f>
        <v>Y</v>
      </c>
      <c r="J22">
        <v>4</v>
      </c>
      <c r="K22">
        <v>28</v>
      </c>
    </row>
    <row r="23" spans="1:11" x14ac:dyDescent="0.25">
      <c r="A23" t="str">
        <f t="shared" si="0"/>
        <v>3108</v>
      </c>
      <c r="B23" t="str">
        <f t="shared" si="1"/>
        <v/>
      </c>
      <c r="C23" t="str">
        <f>T("1/14/2013")</f>
        <v>1/14/2013</v>
      </c>
      <c r="D23" t="str">
        <f>T("68546031730")</f>
        <v>68546031730</v>
      </c>
      <c r="E23" t="str">
        <f>T("1715830")</f>
        <v>1715830</v>
      </c>
      <c r="F23" t="str">
        <f>T("1902887805")</f>
        <v>1902887805</v>
      </c>
      <c r="G23" t="str">
        <f t="shared" si="2"/>
        <v>Retail</v>
      </c>
      <c r="H23" t="str">
        <f t="shared" si="3"/>
        <v>1</v>
      </c>
      <c r="I23" t="str">
        <f>T("Y")</f>
        <v>Y</v>
      </c>
      <c r="J23">
        <v>1</v>
      </c>
      <c r="K23">
        <v>30</v>
      </c>
    </row>
    <row r="24" spans="1:11" x14ac:dyDescent="0.25">
      <c r="A24" t="str">
        <f t="shared" si="0"/>
        <v>3108</v>
      </c>
      <c r="B24" t="str">
        <f t="shared" si="1"/>
        <v/>
      </c>
      <c r="C24" t="str">
        <f>T("1/17/2013")</f>
        <v>1/17/2013</v>
      </c>
      <c r="D24" t="str">
        <f>T("16729001901")</f>
        <v>16729001901</v>
      </c>
      <c r="E24" t="str">
        <f>T("4583034")</f>
        <v>4583034</v>
      </c>
      <c r="F24" t="str">
        <f>T("1841271764")</f>
        <v>1841271764</v>
      </c>
      <c r="G24" t="str">
        <f>T("Mail")</f>
        <v>Mail</v>
      </c>
      <c r="H24" t="str">
        <f t="shared" si="3"/>
        <v>1</v>
      </c>
      <c r="I24" t="str">
        <f>T("N")</f>
        <v>N</v>
      </c>
      <c r="J24">
        <v>360</v>
      </c>
      <c r="K24">
        <v>90</v>
      </c>
    </row>
    <row r="25" spans="1:11" x14ac:dyDescent="0.25">
      <c r="A25" t="str">
        <f t="shared" si="0"/>
        <v>3108</v>
      </c>
      <c r="B25" t="str">
        <f t="shared" si="1"/>
        <v/>
      </c>
      <c r="C25" t="str">
        <f>T("1/17/2013")</f>
        <v>1/17/2013</v>
      </c>
      <c r="D25" t="str">
        <f>T("16729004101")</f>
        <v>16729004101</v>
      </c>
      <c r="E25" t="str">
        <f>T("4583034")</f>
        <v>4583034</v>
      </c>
      <c r="F25" t="str">
        <f>T("1841271764")</f>
        <v>1841271764</v>
      </c>
      <c r="G25" t="str">
        <f>T("Mail")</f>
        <v>Mail</v>
      </c>
      <c r="H25" t="str">
        <f t="shared" si="3"/>
        <v>1</v>
      </c>
      <c r="I25" t="str">
        <f>T("N")</f>
        <v>N</v>
      </c>
      <c r="J25">
        <v>360</v>
      </c>
      <c r="K25">
        <v>90</v>
      </c>
    </row>
    <row r="26" spans="1:11" x14ac:dyDescent="0.25">
      <c r="A26" t="str">
        <f t="shared" si="0"/>
        <v>3108</v>
      </c>
      <c r="B26" t="str">
        <f t="shared" si="1"/>
        <v/>
      </c>
      <c r="C26" t="str">
        <f>T("1/18/2013")</f>
        <v>1/18/2013</v>
      </c>
      <c r="D26" t="str">
        <f>T("57894007001")</f>
        <v>57894007001</v>
      </c>
      <c r="E26" t="str">
        <f>T("1715830")</f>
        <v>1715830</v>
      </c>
      <c r="F26" t="str">
        <f>T("1902887805")</f>
        <v>1902887805</v>
      </c>
      <c r="G26" t="str">
        <f t="shared" ref="G26:G57" si="4">T("Retail")</f>
        <v>Retail</v>
      </c>
      <c r="H26" t="str">
        <f t="shared" si="3"/>
        <v>1</v>
      </c>
      <c r="I26" t="str">
        <f>T("Y")</f>
        <v>Y</v>
      </c>
      <c r="J26">
        <v>1</v>
      </c>
      <c r="K26">
        <v>30</v>
      </c>
    </row>
    <row r="27" spans="1:11" x14ac:dyDescent="0.25">
      <c r="A27" t="str">
        <f t="shared" si="0"/>
        <v>3108</v>
      </c>
      <c r="B27" t="str">
        <f t="shared" si="1"/>
        <v/>
      </c>
      <c r="C27" t="str">
        <f>T("1/22/2013")</f>
        <v>1/22/2013</v>
      </c>
      <c r="D27" t="str">
        <f>T("00008104105")</f>
        <v>00008104105</v>
      </c>
      <c r="E27" t="str">
        <f>T("4548802")</f>
        <v>4548802</v>
      </c>
      <c r="F27" t="str">
        <f>T("1841459328")</f>
        <v>1841459328</v>
      </c>
      <c r="G27" t="str">
        <f t="shared" si="4"/>
        <v>Retail</v>
      </c>
      <c r="H27" t="str">
        <f t="shared" si="3"/>
        <v>1</v>
      </c>
      <c r="I27" t="str">
        <f>T("N")</f>
        <v>N</v>
      </c>
      <c r="J27">
        <v>30</v>
      </c>
      <c r="K27">
        <v>30</v>
      </c>
    </row>
    <row r="28" spans="1:11" x14ac:dyDescent="0.25">
      <c r="A28" t="str">
        <f t="shared" si="0"/>
        <v>3108</v>
      </c>
      <c r="B28" t="str">
        <f t="shared" si="1"/>
        <v/>
      </c>
      <c r="C28" t="str">
        <f>T("1/22/2013")</f>
        <v>1/22/2013</v>
      </c>
      <c r="D28" t="str">
        <f>T("50474071079")</f>
        <v>50474071079</v>
      </c>
      <c r="E28" t="str">
        <f>T("1715830")</f>
        <v>1715830</v>
      </c>
      <c r="F28" t="str">
        <f>T("1902887805")</f>
        <v>1902887805</v>
      </c>
      <c r="G28" t="str">
        <f t="shared" si="4"/>
        <v>Retail</v>
      </c>
      <c r="H28" t="str">
        <f t="shared" si="3"/>
        <v>1</v>
      </c>
      <c r="I28" t="str">
        <f>T("Y")</f>
        <v>Y</v>
      </c>
      <c r="J28">
        <v>1</v>
      </c>
      <c r="K28">
        <v>28</v>
      </c>
    </row>
    <row r="29" spans="1:11" x14ac:dyDescent="0.25">
      <c r="A29" t="str">
        <f t="shared" si="0"/>
        <v>3108</v>
      </c>
      <c r="B29" t="str">
        <f t="shared" si="1"/>
        <v/>
      </c>
      <c r="C29" t="str">
        <f>T("1/22/2013")</f>
        <v>1/22/2013</v>
      </c>
      <c r="D29" t="str">
        <f>T("58406043504")</f>
        <v>58406043504</v>
      </c>
      <c r="E29" t="str">
        <f>T("1715830")</f>
        <v>1715830</v>
      </c>
      <c r="F29" t="str">
        <f>T("1902887805")</f>
        <v>1902887805</v>
      </c>
      <c r="G29" t="str">
        <f t="shared" si="4"/>
        <v>Retail</v>
      </c>
      <c r="H29" t="str">
        <f t="shared" si="3"/>
        <v>1</v>
      </c>
      <c r="I29" t="str">
        <f>T("Y")</f>
        <v>Y</v>
      </c>
      <c r="J29">
        <v>8</v>
      </c>
      <c r="K29">
        <v>56</v>
      </c>
    </row>
    <row r="30" spans="1:11" x14ac:dyDescent="0.25">
      <c r="A30" t="str">
        <f t="shared" si="0"/>
        <v>3108</v>
      </c>
      <c r="B30" t="str">
        <f t="shared" si="1"/>
        <v/>
      </c>
      <c r="C30" t="str">
        <f>T("1/22/2013")</f>
        <v>1/22/2013</v>
      </c>
      <c r="D30" t="str">
        <f>T("61958070101")</f>
        <v>61958070101</v>
      </c>
      <c r="E30" t="str">
        <f>T("4530538")</f>
        <v>4530538</v>
      </c>
      <c r="F30" t="str">
        <f>T("1295888949")</f>
        <v>1295888949</v>
      </c>
      <c r="G30" t="str">
        <f t="shared" si="4"/>
        <v>Retail</v>
      </c>
      <c r="H30" t="str">
        <f t="shared" si="3"/>
        <v>1</v>
      </c>
      <c r="I30" t="str">
        <f>T("N")</f>
        <v>N</v>
      </c>
      <c r="J30">
        <v>30</v>
      </c>
      <c r="K30">
        <v>30</v>
      </c>
    </row>
    <row r="31" spans="1:11" x14ac:dyDescent="0.25">
      <c r="A31" t="str">
        <f t="shared" si="0"/>
        <v>3108</v>
      </c>
      <c r="B31" t="str">
        <f t="shared" si="1"/>
        <v/>
      </c>
      <c r="C31" t="str">
        <f>T("1/23/2013")</f>
        <v>1/23/2013</v>
      </c>
      <c r="D31" t="str">
        <f>T("00074433902")</f>
        <v>00074433902</v>
      </c>
      <c r="E31" t="str">
        <f>T("1715830")</f>
        <v>1715830</v>
      </c>
      <c r="F31" t="str">
        <f>T("1902887805")</f>
        <v>1902887805</v>
      </c>
      <c r="G31" t="str">
        <f t="shared" si="4"/>
        <v>Retail</v>
      </c>
      <c r="H31" t="str">
        <f t="shared" si="3"/>
        <v>1</v>
      </c>
      <c r="I31" t="str">
        <f>T("Y")</f>
        <v>Y</v>
      </c>
      <c r="J31">
        <v>2</v>
      </c>
      <c r="K31">
        <v>28</v>
      </c>
    </row>
    <row r="32" spans="1:11" x14ac:dyDescent="0.25">
      <c r="A32" t="str">
        <f t="shared" si="0"/>
        <v>3108</v>
      </c>
      <c r="B32" t="str">
        <f t="shared" si="1"/>
        <v/>
      </c>
      <c r="C32" t="str">
        <f>T("1/23/2013")</f>
        <v>1/23/2013</v>
      </c>
      <c r="D32" t="str">
        <f>T("00469061773")</f>
        <v>00469061773</v>
      </c>
      <c r="E32" t="str">
        <f>T("4537809")</f>
        <v>4537809</v>
      </c>
      <c r="F32" t="str">
        <f>T("1518925809")</f>
        <v>1518925809</v>
      </c>
      <c r="G32" t="str">
        <f t="shared" si="4"/>
        <v>Retail</v>
      </c>
      <c r="H32" t="str">
        <f t="shared" si="3"/>
        <v>1</v>
      </c>
      <c r="I32" t="str">
        <f>T("N")</f>
        <v>N</v>
      </c>
      <c r="J32">
        <v>60</v>
      </c>
      <c r="K32">
        <v>30</v>
      </c>
    </row>
    <row r="33" spans="1:11" x14ac:dyDescent="0.25">
      <c r="A33" t="str">
        <f t="shared" si="0"/>
        <v>3108</v>
      </c>
      <c r="B33" t="str">
        <f t="shared" si="1"/>
        <v/>
      </c>
      <c r="C33" t="str">
        <f>T("1/24/2013")</f>
        <v>1/24/2013</v>
      </c>
      <c r="D33" t="str">
        <f>T("00078056751")</f>
        <v>00078056751</v>
      </c>
      <c r="E33" t="str">
        <f>T("1466033")</f>
        <v>1466033</v>
      </c>
      <c r="F33" t="str">
        <f>T("1134100134")</f>
        <v>1134100134</v>
      </c>
      <c r="G33" t="str">
        <f t="shared" si="4"/>
        <v>Retail</v>
      </c>
      <c r="H33" t="str">
        <f t="shared" si="3"/>
        <v>1</v>
      </c>
      <c r="I33" t="str">
        <f>T("Y")</f>
        <v>Y</v>
      </c>
      <c r="J33">
        <v>0</v>
      </c>
      <c r="K33">
        <v>0</v>
      </c>
    </row>
    <row r="34" spans="1:11" x14ac:dyDescent="0.25">
      <c r="A34" t="str">
        <f t="shared" si="0"/>
        <v>3108</v>
      </c>
      <c r="B34" t="str">
        <f t="shared" si="1"/>
        <v/>
      </c>
      <c r="C34" t="str">
        <f>T("1/24/2013")</f>
        <v>1/24/2013</v>
      </c>
      <c r="D34" t="str">
        <f>T("68546031730")</f>
        <v>68546031730</v>
      </c>
      <c r="E34" t="str">
        <f>T("1715830")</f>
        <v>1715830</v>
      </c>
      <c r="F34" t="str">
        <f>T("1902887805")</f>
        <v>1902887805</v>
      </c>
      <c r="G34" t="str">
        <f t="shared" si="4"/>
        <v>Retail</v>
      </c>
      <c r="H34" t="str">
        <f t="shared" si="3"/>
        <v>1</v>
      </c>
      <c r="I34" t="str">
        <f>T("Y")</f>
        <v>Y</v>
      </c>
      <c r="J34">
        <v>1</v>
      </c>
      <c r="K34">
        <v>30</v>
      </c>
    </row>
    <row r="35" spans="1:11" x14ac:dyDescent="0.25">
      <c r="A35" t="str">
        <f t="shared" si="0"/>
        <v>3108</v>
      </c>
      <c r="B35" t="str">
        <f t="shared" si="1"/>
        <v/>
      </c>
      <c r="C35" t="str">
        <f>T("1/26/2013")</f>
        <v>1/26/2013</v>
      </c>
      <c r="D35" t="str">
        <f>T("00093747701")</f>
        <v>00093747701</v>
      </c>
      <c r="E35" t="str">
        <f>T("4594708")</f>
        <v>4594708</v>
      </c>
      <c r="F35" t="str">
        <f>T("1114934122")</f>
        <v>1114934122</v>
      </c>
      <c r="G35" t="str">
        <f t="shared" si="4"/>
        <v>Retail</v>
      </c>
      <c r="H35" t="str">
        <f t="shared" si="3"/>
        <v>1</v>
      </c>
      <c r="I35" t="str">
        <f>T("N")</f>
        <v>N</v>
      </c>
      <c r="J35">
        <v>120</v>
      </c>
      <c r="K35">
        <v>30</v>
      </c>
    </row>
    <row r="36" spans="1:11" x14ac:dyDescent="0.25">
      <c r="A36" t="str">
        <f t="shared" si="0"/>
        <v>3108</v>
      </c>
      <c r="B36" t="str">
        <f t="shared" si="1"/>
        <v/>
      </c>
      <c r="C36" t="str">
        <f>T("1/26/2013")</f>
        <v>1/26/2013</v>
      </c>
      <c r="D36" t="str">
        <f>T("49702020718")</f>
        <v>49702020718</v>
      </c>
      <c r="E36" t="str">
        <f>T("4530538")</f>
        <v>4530538</v>
      </c>
      <c r="F36" t="str">
        <f>T("1295888949")</f>
        <v>1295888949</v>
      </c>
      <c r="G36" t="str">
        <f t="shared" si="4"/>
        <v>Retail</v>
      </c>
      <c r="H36" t="str">
        <f t="shared" si="3"/>
        <v>1</v>
      </c>
      <c r="I36" t="str">
        <f>T("N")</f>
        <v>N</v>
      </c>
      <c r="J36">
        <v>60</v>
      </c>
      <c r="K36">
        <v>30</v>
      </c>
    </row>
    <row r="37" spans="1:11" x14ac:dyDescent="0.25">
      <c r="A37" t="str">
        <f t="shared" si="0"/>
        <v>3108</v>
      </c>
      <c r="B37" t="str">
        <f t="shared" si="1"/>
        <v/>
      </c>
      <c r="C37" t="str">
        <f>T("1/28/2013")</f>
        <v>1/28/2013</v>
      </c>
      <c r="D37" t="str">
        <f>T("50474071079")</f>
        <v>50474071079</v>
      </c>
      <c r="E37" t="str">
        <f>T("4509242")</f>
        <v>4509242</v>
      </c>
      <c r="F37" t="str">
        <f>T("1164403069")</f>
        <v>1164403069</v>
      </c>
      <c r="G37" t="str">
        <f t="shared" si="4"/>
        <v>Retail</v>
      </c>
      <c r="H37" t="str">
        <f t="shared" si="3"/>
        <v>1</v>
      </c>
      <c r="I37" t="str">
        <f>T("Y")</f>
        <v>Y</v>
      </c>
      <c r="J37">
        <v>1</v>
      </c>
      <c r="K37">
        <v>28</v>
      </c>
    </row>
    <row r="38" spans="1:11" x14ac:dyDescent="0.25">
      <c r="A38" t="str">
        <f t="shared" si="0"/>
        <v>3108</v>
      </c>
      <c r="B38" t="str">
        <f t="shared" si="1"/>
        <v/>
      </c>
      <c r="C38" t="str">
        <f>T("1/29/2013")</f>
        <v>1/29/2013</v>
      </c>
      <c r="D38" t="str">
        <f>T("00004026001")</f>
        <v>00004026001</v>
      </c>
      <c r="E38" t="str">
        <f>T("4513619")</f>
        <v>4513619</v>
      </c>
      <c r="F38" t="str">
        <f>T("1184733669")</f>
        <v>1184733669</v>
      </c>
      <c r="G38" t="str">
        <f t="shared" si="4"/>
        <v>Retail</v>
      </c>
      <c r="H38" t="str">
        <f t="shared" si="3"/>
        <v>1</v>
      </c>
      <c r="I38" t="str">
        <f>T("N")</f>
        <v>N</v>
      </c>
      <c r="J38">
        <v>60</v>
      </c>
      <c r="K38">
        <v>30</v>
      </c>
    </row>
    <row r="39" spans="1:11" x14ac:dyDescent="0.25">
      <c r="A39" t="str">
        <f t="shared" si="0"/>
        <v>3108</v>
      </c>
      <c r="B39" t="str">
        <f t="shared" si="1"/>
        <v/>
      </c>
      <c r="C39" t="str">
        <f>T("1/29/2013")</f>
        <v>1/29/2013</v>
      </c>
      <c r="D39" t="str">
        <f>T("00069098038")</f>
        <v>00069098038</v>
      </c>
      <c r="E39" t="str">
        <f>T("1466033")</f>
        <v>1466033</v>
      </c>
      <c r="F39" t="str">
        <f>T("1134100134")</f>
        <v>1134100134</v>
      </c>
      <c r="G39" t="str">
        <f t="shared" si="4"/>
        <v>Retail</v>
      </c>
      <c r="H39" t="str">
        <f t="shared" si="3"/>
        <v>1</v>
      </c>
      <c r="I39" t="str">
        <f>T("Y")</f>
        <v>Y</v>
      </c>
      <c r="J39">
        <v>28</v>
      </c>
      <c r="K39">
        <v>28</v>
      </c>
    </row>
    <row r="40" spans="1:11" x14ac:dyDescent="0.25">
      <c r="A40" t="str">
        <f t="shared" si="0"/>
        <v>3108</v>
      </c>
      <c r="B40" t="str">
        <f t="shared" si="1"/>
        <v/>
      </c>
      <c r="C40" t="str">
        <f>T("1/29/2013")</f>
        <v>1/29/2013</v>
      </c>
      <c r="D40" t="str">
        <f>T("00469061773")</f>
        <v>00469061773</v>
      </c>
      <c r="E40" t="str">
        <f>T("4513619")</f>
        <v>4513619</v>
      </c>
      <c r="F40" t="str">
        <f>T("1184733669")</f>
        <v>1184733669</v>
      </c>
      <c r="G40" t="str">
        <f t="shared" si="4"/>
        <v>Retail</v>
      </c>
      <c r="H40" t="str">
        <f t="shared" si="3"/>
        <v>1</v>
      </c>
      <c r="I40" t="str">
        <f>T("N")</f>
        <v>N</v>
      </c>
      <c r="J40">
        <v>120</v>
      </c>
      <c r="K40">
        <v>30</v>
      </c>
    </row>
    <row r="41" spans="1:11" x14ac:dyDescent="0.25">
      <c r="A41" t="str">
        <f t="shared" si="0"/>
        <v>3108</v>
      </c>
      <c r="B41" t="str">
        <f t="shared" si="1"/>
        <v/>
      </c>
      <c r="C41" t="str">
        <f>T("1/30/2013")</f>
        <v>1/30/2013</v>
      </c>
      <c r="D41" t="str">
        <f>T("00002814901")</f>
        <v>00002814901</v>
      </c>
      <c r="E41" t="str">
        <f>T("3958898")</f>
        <v>3958898</v>
      </c>
      <c r="F41" t="str">
        <f>T("1043382302")</f>
        <v>1043382302</v>
      </c>
      <c r="G41" t="str">
        <f t="shared" si="4"/>
        <v>Retail</v>
      </c>
      <c r="H41" t="str">
        <f t="shared" si="3"/>
        <v>1</v>
      </c>
      <c r="I41" t="str">
        <f>T("Y")</f>
        <v>Y</v>
      </c>
      <c r="J41">
        <v>2</v>
      </c>
      <c r="K41">
        <v>30</v>
      </c>
    </row>
    <row r="42" spans="1:11" x14ac:dyDescent="0.25">
      <c r="A42" t="str">
        <f t="shared" si="0"/>
        <v>3108</v>
      </c>
      <c r="B42" t="str">
        <f t="shared" si="1"/>
        <v/>
      </c>
      <c r="C42" t="str">
        <f>T("1/30/2013")</f>
        <v>1/30/2013</v>
      </c>
      <c r="D42" t="str">
        <f>T("00074379902")</f>
        <v>00074379902</v>
      </c>
      <c r="E42" t="str">
        <f>T("1715830")</f>
        <v>1715830</v>
      </c>
      <c r="F42" t="str">
        <f>T("1902887805")</f>
        <v>1902887805</v>
      </c>
      <c r="G42" t="str">
        <f t="shared" si="4"/>
        <v>Retail</v>
      </c>
      <c r="H42" t="str">
        <f t="shared" si="3"/>
        <v>1</v>
      </c>
      <c r="I42" t="str">
        <f>T("Y")</f>
        <v>Y</v>
      </c>
      <c r="J42">
        <v>4</v>
      </c>
      <c r="K42">
        <v>28</v>
      </c>
    </row>
    <row r="43" spans="1:11" x14ac:dyDescent="0.25">
      <c r="A43" t="str">
        <f t="shared" si="0"/>
        <v>3108</v>
      </c>
      <c r="B43" t="str">
        <f t="shared" si="1"/>
        <v/>
      </c>
      <c r="C43" t="str">
        <f>T("1/30/2013")</f>
        <v>1/30/2013</v>
      </c>
      <c r="D43" t="str">
        <f>T("15584010101")</f>
        <v>15584010101</v>
      </c>
      <c r="E43" t="str">
        <f>T("4558459")</f>
        <v>4558459</v>
      </c>
      <c r="F43" t="str">
        <f>T("1851461933")</f>
        <v>1851461933</v>
      </c>
      <c r="G43" t="str">
        <f t="shared" si="4"/>
        <v>Retail</v>
      </c>
      <c r="H43" t="str">
        <f t="shared" si="3"/>
        <v>1</v>
      </c>
      <c r="I43" t="str">
        <f>T("N")</f>
        <v>N</v>
      </c>
      <c r="J43">
        <v>30</v>
      </c>
      <c r="K43">
        <v>30</v>
      </c>
    </row>
    <row r="44" spans="1:11" x14ac:dyDescent="0.25">
      <c r="A44" t="str">
        <f t="shared" si="0"/>
        <v>3108</v>
      </c>
      <c r="B44" t="str">
        <f t="shared" si="1"/>
        <v/>
      </c>
      <c r="C44" t="str">
        <f>T("1/30/2013")</f>
        <v>1/30/2013</v>
      </c>
      <c r="D44" t="str">
        <f>T("16729004201")</f>
        <v>16729004201</v>
      </c>
      <c r="E44" t="str">
        <f>T("4562977")</f>
        <v>4562977</v>
      </c>
      <c r="F44" t="str">
        <f>T("1669570412")</f>
        <v>1669570412</v>
      </c>
      <c r="G44" t="str">
        <f t="shared" si="4"/>
        <v>Retail</v>
      </c>
      <c r="H44" t="str">
        <f t="shared" si="3"/>
        <v>1</v>
      </c>
      <c r="I44" t="str">
        <f>T("N")</f>
        <v>N</v>
      </c>
      <c r="J44">
        <v>60</v>
      </c>
      <c r="K44">
        <v>30</v>
      </c>
    </row>
    <row r="45" spans="1:11" x14ac:dyDescent="0.25">
      <c r="A45" t="str">
        <f t="shared" si="0"/>
        <v>3108</v>
      </c>
      <c r="B45" t="str">
        <f t="shared" si="1"/>
        <v/>
      </c>
      <c r="C45" t="str">
        <f>T("1/31/2013")</f>
        <v>1/31/2013</v>
      </c>
      <c r="D45" t="str">
        <f>T("00002840001")</f>
        <v>00002840001</v>
      </c>
      <c r="E45" t="str">
        <f>T("1715830")</f>
        <v>1715830</v>
      </c>
      <c r="F45" t="str">
        <f>T("1902887805")</f>
        <v>1902887805</v>
      </c>
      <c r="G45" t="str">
        <f t="shared" si="4"/>
        <v>Retail</v>
      </c>
      <c r="H45" t="str">
        <f t="shared" si="3"/>
        <v>1</v>
      </c>
      <c r="I45" t="str">
        <f>T("Y")</f>
        <v>Y</v>
      </c>
      <c r="J45">
        <v>2</v>
      </c>
      <c r="K45">
        <v>28</v>
      </c>
    </row>
    <row r="46" spans="1:11" x14ac:dyDescent="0.25">
      <c r="A46" t="str">
        <f t="shared" si="0"/>
        <v>3108</v>
      </c>
      <c r="B46" t="str">
        <f t="shared" si="1"/>
        <v/>
      </c>
      <c r="C46" t="str">
        <f>T("1/31/2013")</f>
        <v>1/31/2013</v>
      </c>
      <c r="D46" t="str">
        <f>T("00078043815")</f>
        <v>00078043815</v>
      </c>
      <c r="E46" t="str">
        <f>T("1715830")</f>
        <v>1715830</v>
      </c>
      <c r="F46" t="str">
        <f>T("1902887805")</f>
        <v>1902887805</v>
      </c>
      <c r="G46" t="str">
        <f t="shared" si="4"/>
        <v>Retail</v>
      </c>
      <c r="H46" t="str">
        <f t="shared" si="3"/>
        <v>1</v>
      </c>
      <c r="I46" t="str">
        <f>T("Y")</f>
        <v>Y</v>
      </c>
      <c r="J46">
        <v>30</v>
      </c>
      <c r="K46">
        <v>30</v>
      </c>
    </row>
    <row r="47" spans="1:11" x14ac:dyDescent="0.25">
      <c r="A47" t="str">
        <f t="shared" si="0"/>
        <v>3108</v>
      </c>
      <c r="B47" t="str">
        <f t="shared" si="1"/>
        <v/>
      </c>
      <c r="C47" t="str">
        <f>T("1/31/2013")</f>
        <v>1/31/2013</v>
      </c>
      <c r="D47" t="str">
        <f>T("55111052601")</f>
        <v>55111052601</v>
      </c>
      <c r="E47" t="str">
        <f>T("4513619")</f>
        <v>4513619</v>
      </c>
      <c r="F47" t="str">
        <f>T("1184733669")</f>
        <v>1184733669</v>
      </c>
      <c r="G47" t="str">
        <f t="shared" si="4"/>
        <v>Retail</v>
      </c>
      <c r="H47" t="str">
        <f t="shared" si="3"/>
        <v>1</v>
      </c>
      <c r="I47" t="str">
        <f>T("N")</f>
        <v>N</v>
      </c>
      <c r="J47">
        <v>180</v>
      </c>
      <c r="K47">
        <v>30</v>
      </c>
    </row>
    <row r="48" spans="1:11" x14ac:dyDescent="0.25">
      <c r="A48" t="str">
        <f t="shared" si="0"/>
        <v>3108</v>
      </c>
      <c r="B48" t="str">
        <f t="shared" si="1"/>
        <v/>
      </c>
      <c r="C48" t="str">
        <f>T("1/31/2013")</f>
        <v>1/31/2013</v>
      </c>
      <c r="D48" t="str">
        <f>T("68546031730")</f>
        <v>68546031730</v>
      </c>
      <c r="E48" t="str">
        <f>T("3958898")</f>
        <v>3958898</v>
      </c>
      <c r="F48" t="str">
        <f>T("1043382302")</f>
        <v>1043382302</v>
      </c>
      <c r="G48" t="str">
        <f t="shared" si="4"/>
        <v>Retail</v>
      </c>
      <c r="H48" t="str">
        <f t="shared" si="3"/>
        <v>1</v>
      </c>
      <c r="I48" t="str">
        <f>T("Y")</f>
        <v>Y</v>
      </c>
      <c r="J48">
        <v>1</v>
      </c>
      <c r="K48">
        <v>30</v>
      </c>
    </row>
    <row r="49" spans="1:11" x14ac:dyDescent="0.25">
      <c r="A49" t="str">
        <f t="shared" si="0"/>
        <v>3108</v>
      </c>
      <c r="B49" t="str">
        <f t="shared" si="1"/>
        <v/>
      </c>
      <c r="C49" t="str">
        <f>T("2/3/2013")</f>
        <v>2/3/2013</v>
      </c>
      <c r="D49" t="str">
        <f>T("00008104105")</f>
        <v>00008104105</v>
      </c>
      <c r="E49" t="str">
        <f>T("4553005")</f>
        <v>4553005</v>
      </c>
      <c r="F49" t="str">
        <f>T("1477662807")</f>
        <v>1477662807</v>
      </c>
      <c r="G49" t="str">
        <f t="shared" si="4"/>
        <v>Retail</v>
      </c>
      <c r="H49" t="str">
        <f t="shared" si="3"/>
        <v>1</v>
      </c>
      <c r="I49" t="str">
        <f>T("N")</f>
        <v>N</v>
      </c>
      <c r="J49">
        <v>60</v>
      </c>
      <c r="K49">
        <v>30</v>
      </c>
    </row>
    <row r="50" spans="1:11" x14ac:dyDescent="0.25">
      <c r="A50" t="str">
        <f t="shared" si="0"/>
        <v>3108</v>
      </c>
      <c r="B50" t="str">
        <f t="shared" si="1"/>
        <v/>
      </c>
      <c r="C50" t="str">
        <f>T("2/4/2013")</f>
        <v>2/4/2013</v>
      </c>
      <c r="D50" t="str">
        <f>T("00054016325")</f>
        <v>00054016325</v>
      </c>
      <c r="E50" t="str">
        <f>T("4513619")</f>
        <v>4513619</v>
      </c>
      <c r="F50" t="str">
        <f>T("1184733669")</f>
        <v>1184733669</v>
      </c>
      <c r="G50" t="str">
        <f t="shared" si="4"/>
        <v>Retail</v>
      </c>
      <c r="H50" t="str">
        <f t="shared" si="3"/>
        <v>1</v>
      </c>
      <c r="I50" t="str">
        <f>T("N")</f>
        <v>N</v>
      </c>
      <c r="J50">
        <v>180</v>
      </c>
      <c r="K50">
        <v>30</v>
      </c>
    </row>
    <row r="51" spans="1:11" x14ac:dyDescent="0.25">
      <c r="A51" t="str">
        <f t="shared" si="0"/>
        <v>3108</v>
      </c>
      <c r="B51" t="str">
        <f t="shared" si="1"/>
        <v/>
      </c>
      <c r="C51" t="str">
        <f>T("2/4/2013")</f>
        <v>2/4/2013</v>
      </c>
      <c r="D51" t="str">
        <f>T("10019095501")</f>
        <v>10019095501</v>
      </c>
      <c r="E51" t="str">
        <f>T("4544424")</f>
        <v>4544424</v>
      </c>
      <c r="F51" t="str">
        <f>T("1629195045")</f>
        <v>1629195045</v>
      </c>
      <c r="G51" t="str">
        <f t="shared" si="4"/>
        <v>Retail</v>
      </c>
      <c r="H51" t="str">
        <f>T("0")</f>
        <v>0</v>
      </c>
      <c r="I51" t="str">
        <f>T("N")</f>
        <v>N</v>
      </c>
      <c r="J51">
        <v>0</v>
      </c>
      <c r="K51">
        <v>0</v>
      </c>
    </row>
    <row r="52" spans="1:11" x14ac:dyDescent="0.25">
      <c r="A52" t="str">
        <f t="shared" si="0"/>
        <v>3108</v>
      </c>
      <c r="B52" t="str">
        <f t="shared" si="1"/>
        <v/>
      </c>
      <c r="C52" t="str">
        <f>T("2/4/2013")</f>
        <v>2/4/2013</v>
      </c>
      <c r="D52" t="str">
        <f>T("55111052601")</f>
        <v>55111052601</v>
      </c>
      <c r="E52" t="str">
        <f>T("4513619")</f>
        <v>4513619</v>
      </c>
      <c r="F52" t="str">
        <f>T("1184733669")</f>
        <v>1184733669</v>
      </c>
      <c r="G52" t="str">
        <f t="shared" si="4"/>
        <v>Retail</v>
      </c>
      <c r="H52" t="str">
        <f t="shared" ref="H52:H58" si="5">T("1")</f>
        <v>1</v>
      </c>
      <c r="I52" t="str">
        <f>T("N")</f>
        <v>N</v>
      </c>
      <c r="J52">
        <v>300</v>
      </c>
      <c r="K52">
        <v>30</v>
      </c>
    </row>
    <row r="53" spans="1:11" x14ac:dyDescent="0.25">
      <c r="A53" t="str">
        <f t="shared" si="0"/>
        <v>3108</v>
      </c>
      <c r="B53" t="str">
        <f t="shared" si="1"/>
        <v/>
      </c>
      <c r="C53" t="str">
        <f>T("2/4/2013")</f>
        <v>2/4/2013</v>
      </c>
      <c r="D53" t="str">
        <f>T("55513007430")</f>
        <v>55513007430</v>
      </c>
      <c r="E53" t="str">
        <f>T("1715830")</f>
        <v>1715830</v>
      </c>
      <c r="F53" t="str">
        <f>T("1902887805")</f>
        <v>1902887805</v>
      </c>
      <c r="G53" t="str">
        <f t="shared" si="4"/>
        <v>Retail</v>
      </c>
      <c r="H53" t="str">
        <f t="shared" si="5"/>
        <v>1</v>
      </c>
      <c r="I53" t="str">
        <f>T("Y")</f>
        <v>Y</v>
      </c>
      <c r="J53">
        <v>0</v>
      </c>
      <c r="K53">
        <v>0</v>
      </c>
    </row>
    <row r="54" spans="1:11" x14ac:dyDescent="0.25">
      <c r="A54" t="str">
        <f t="shared" si="0"/>
        <v>3108</v>
      </c>
      <c r="B54" t="str">
        <f t="shared" si="1"/>
        <v/>
      </c>
      <c r="C54" t="str">
        <f>T("2/5/2013")</f>
        <v>2/5/2013</v>
      </c>
      <c r="D54" t="str">
        <f>T("00078056751")</f>
        <v>00078056751</v>
      </c>
      <c r="E54" t="str">
        <f>T("1466033")</f>
        <v>1466033</v>
      </c>
      <c r="F54" t="str">
        <f>T("1134100134")</f>
        <v>1134100134</v>
      </c>
      <c r="G54" t="str">
        <f t="shared" si="4"/>
        <v>Retail</v>
      </c>
      <c r="H54" t="str">
        <f t="shared" si="5"/>
        <v>1</v>
      </c>
      <c r="I54" t="str">
        <f>T("Y")</f>
        <v>Y</v>
      </c>
      <c r="J54">
        <v>28</v>
      </c>
      <c r="K54">
        <v>28</v>
      </c>
    </row>
    <row r="55" spans="1:11" x14ac:dyDescent="0.25">
      <c r="A55" t="str">
        <f t="shared" si="0"/>
        <v>3108</v>
      </c>
      <c r="B55" t="str">
        <f t="shared" si="1"/>
        <v/>
      </c>
      <c r="C55" t="str">
        <f>T("2/6/2013")</f>
        <v>2/6/2013</v>
      </c>
      <c r="D55" t="str">
        <f>T("00078043815")</f>
        <v>00078043815</v>
      </c>
      <c r="E55" t="str">
        <f>T("1715830")</f>
        <v>1715830</v>
      </c>
      <c r="F55" t="str">
        <f>T("1902887805")</f>
        <v>1902887805</v>
      </c>
      <c r="G55" t="str">
        <f t="shared" si="4"/>
        <v>Retail</v>
      </c>
      <c r="H55" t="str">
        <f t="shared" si="5"/>
        <v>1</v>
      </c>
      <c r="I55" t="str">
        <f>T("Y")</f>
        <v>Y</v>
      </c>
      <c r="J55">
        <v>60</v>
      </c>
      <c r="K55">
        <v>30</v>
      </c>
    </row>
    <row r="56" spans="1:11" x14ac:dyDescent="0.25">
      <c r="A56" t="str">
        <f t="shared" si="0"/>
        <v>3108</v>
      </c>
      <c r="B56" t="str">
        <f t="shared" si="1"/>
        <v/>
      </c>
      <c r="C56" t="str">
        <f>T("2/7/2013")</f>
        <v>2/7/2013</v>
      </c>
      <c r="D56" t="str">
        <f>T("00074433902")</f>
        <v>00074433902</v>
      </c>
      <c r="E56" t="str">
        <f>T("1715830")</f>
        <v>1715830</v>
      </c>
      <c r="F56" t="str">
        <f>T("1902887805")</f>
        <v>1902887805</v>
      </c>
      <c r="G56" t="str">
        <f t="shared" si="4"/>
        <v>Retail</v>
      </c>
      <c r="H56" t="str">
        <f t="shared" si="5"/>
        <v>1</v>
      </c>
      <c r="I56" t="str">
        <f>T("Y")</f>
        <v>Y</v>
      </c>
      <c r="J56">
        <v>4</v>
      </c>
      <c r="K56">
        <v>28</v>
      </c>
    </row>
    <row r="57" spans="1:11" x14ac:dyDescent="0.25">
      <c r="A57" t="str">
        <f t="shared" si="0"/>
        <v>3108</v>
      </c>
      <c r="B57" t="str">
        <f t="shared" si="1"/>
        <v/>
      </c>
      <c r="C57" t="str">
        <f>T("2/9/2013")</f>
        <v>2/9/2013</v>
      </c>
      <c r="D57" t="str">
        <f>T("00074333330")</f>
        <v>00074333330</v>
      </c>
      <c r="E57" t="str">
        <f>T("4530538")</f>
        <v>4530538</v>
      </c>
      <c r="F57" t="str">
        <f>T("1295888949")</f>
        <v>1295888949</v>
      </c>
      <c r="G57" t="str">
        <f t="shared" si="4"/>
        <v>Retail</v>
      </c>
      <c r="H57" t="str">
        <f t="shared" si="5"/>
        <v>1</v>
      </c>
      <c r="I57" t="str">
        <f>T("N")</f>
        <v>N</v>
      </c>
      <c r="J57">
        <v>30</v>
      </c>
      <c r="K57">
        <v>30</v>
      </c>
    </row>
    <row r="58" spans="1:11" x14ac:dyDescent="0.25">
      <c r="A58" t="str">
        <f t="shared" si="0"/>
        <v>3108</v>
      </c>
      <c r="B58" t="str">
        <f t="shared" si="1"/>
        <v/>
      </c>
      <c r="C58" t="str">
        <f>T("2/11/2013")</f>
        <v>2/11/2013</v>
      </c>
      <c r="D58" t="str">
        <f>T("00004110150")</f>
        <v>00004110150</v>
      </c>
      <c r="E58" t="str">
        <f>T("1715830")</f>
        <v>1715830</v>
      </c>
      <c r="F58" t="str">
        <f>T("1902887805")</f>
        <v>1902887805</v>
      </c>
      <c r="G58" t="str">
        <f t="shared" ref="G58:G83" si="6">T("Retail")</f>
        <v>Retail</v>
      </c>
      <c r="H58" t="str">
        <f t="shared" si="5"/>
        <v>1</v>
      </c>
      <c r="I58" t="str">
        <f>T("Y")</f>
        <v>Y</v>
      </c>
      <c r="J58">
        <v>84</v>
      </c>
      <c r="K58">
        <v>28</v>
      </c>
    </row>
    <row r="59" spans="1:11" x14ac:dyDescent="0.25">
      <c r="A59" t="str">
        <f t="shared" si="0"/>
        <v>3108</v>
      </c>
      <c r="B59" t="str">
        <f t="shared" si="1"/>
        <v/>
      </c>
      <c r="C59" t="str">
        <f>T("2/11/2013")</f>
        <v>2/11/2013</v>
      </c>
      <c r="D59" t="str">
        <f>T("13533080024")</f>
        <v>13533080024</v>
      </c>
      <c r="E59" t="str">
        <f>T("0591796")</f>
        <v>0591796</v>
      </c>
      <c r="F59" t="str">
        <f>T("1013998921")</f>
        <v>1013998921</v>
      </c>
      <c r="G59" t="str">
        <f t="shared" si="6"/>
        <v>Retail</v>
      </c>
      <c r="H59" t="str">
        <f>T("0")</f>
        <v>0</v>
      </c>
      <c r="I59" t="str">
        <f>T("Y")</f>
        <v>Y</v>
      </c>
      <c r="J59">
        <v>400</v>
      </c>
      <c r="K59">
        <v>56</v>
      </c>
    </row>
    <row r="60" spans="1:11" x14ac:dyDescent="0.25">
      <c r="A60" t="str">
        <f t="shared" si="0"/>
        <v>3108</v>
      </c>
      <c r="B60" t="str">
        <f t="shared" si="1"/>
        <v/>
      </c>
      <c r="C60" t="str">
        <f t="shared" ref="C60:C65" si="7">T("2/12/2013")</f>
        <v>2/12/2013</v>
      </c>
      <c r="D60" t="str">
        <f>T("00004025901")</f>
        <v>00004025901</v>
      </c>
      <c r="E60" t="str">
        <f>T("4537809")</f>
        <v>4537809</v>
      </c>
      <c r="F60" t="str">
        <f>T("1518925809")</f>
        <v>1518925809</v>
      </c>
      <c r="G60" t="str">
        <f t="shared" si="6"/>
        <v>Retail</v>
      </c>
      <c r="H60" t="str">
        <f>T("1")</f>
        <v>1</v>
      </c>
      <c r="I60" t="str">
        <f>T("N")</f>
        <v>N</v>
      </c>
      <c r="J60">
        <v>0</v>
      </c>
      <c r="K60">
        <v>0</v>
      </c>
    </row>
    <row r="61" spans="1:11" x14ac:dyDescent="0.25">
      <c r="A61" t="str">
        <f t="shared" si="0"/>
        <v>3108</v>
      </c>
      <c r="B61" t="str">
        <f t="shared" si="1"/>
        <v/>
      </c>
      <c r="C61" t="str">
        <f t="shared" si="7"/>
        <v>2/12/2013</v>
      </c>
      <c r="D61" t="str">
        <f>T("00069100101")</f>
        <v>00069100101</v>
      </c>
      <c r="E61" t="str">
        <f>T("1466033")</f>
        <v>1466033</v>
      </c>
      <c r="F61" t="str">
        <f>T("1134100134")</f>
        <v>1134100134</v>
      </c>
      <c r="G61" t="str">
        <f t="shared" si="6"/>
        <v>Retail</v>
      </c>
      <c r="H61" t="str">
        <f>T("0")</f>
        <v>0</v>
      </c>
      <c r="I61" t="str">
        <f>T("N")</f>
        <v>N</v>
      </c>
      <c r="J61">
        <v>60</v>
      </c>
      <c r="K61">
        <v>30</v>
      </c>
    </row>
    <row r="62" spans="1:11" x14ac:dyDescent="0.25">
      <c r="A62" t="str">
        <f t="shared" si="0"/>
        <v>3108</v>
      </c>
      <c r="B62" t="str">
        <f t="shared" si="1"/>
        <v/>
      </c>
      <c r="C62" t="str">
        <f t="shared" si="7"/>
        <v>2/12/2013</v>
      </c>
      <c r="D62" t="str">
        <f>T("00078060751")</f>
        <v>00078060751</v>
      </c>
      <c r="E62" t="str">
        <f>T("1715830")</f>
        <v>1715830</v>
      </c>
      <c r="F62" t="str">
        <f>T("1902887805")</f>
        <v>1902887805</v>
      </c>
      <c r="G62" t="str">
        <f t="shared" si="6"/>
        <v>Retail</v>
      </c>
      <c r="H62" t="str">
        <f>T("0")</f>
        <v>0</v>
      </c>
      <c r="I62" t="str">
        <f>T("Y")</f>
        <v>Y</v>
      </c>
      <c r="J62">
        <v>28</v>
      </c>
      <c r="K62">
        <v>28</v>
      </c>
    </row>
    <row r="63" spans="1:11" x14ac:dyDescent="0.25">
      <c r="A63" t="str">
        <f t="shared" si="0"/>
        <v>3108</v>
      </c>
      <c r="B63" t="str">
        <f t="shared" si="1"/>
        <v/>
      </c>
      <c r="C63" t="str">
        <f t="shared" si="7"/>
        <v>2/12/2013</v>
      </c>
      <c r="D63" t="str">
        <f>T("10019095501")</f>
        <v>10019095501</v>
      </c>
      <c r="E63" t="str">
        <f>T("4544424")</f>
        <v>4544424</v>
      </c>
      <c r="F63" t="str">
        <f>T("1629195045")</f>
        <v>1629195045</v>
      </c>
      <c r="G63" t="str">
        <f t="shared" si="6"/>
        <v>Retail</v>
      </c>
      <c r="H63" t="str">
        <f>T("0")</f>
        <v>0</v>
      </c>
      <c r="I63" t="str">
        <f>T("N")</f>
        <v>N</v>
      </c>
      <c r="J63">
        <v>0</v>
      </c>
      <c r="K63">
        <v>0</v>
      </c>
    </row>
    <row r="64" spans="1:11" x14ac:dyDescent="0.25">
      <c r="A64" t="str">
        <f t="shared" si="0"/>
        <v>3108</v>
      </c>
      <c r="B64" t="str">
        <f t="shared" si="1"/>
        <v/>
      </c>
      <c r="C64" t="str">
        <f t="shared" si="7"/>
        <v>2/12/2013</v>
      </c>
      <c r="D64" t="str">
        <f>T("55513007430")</f>
        <v>55513007430</v>
      </c>
      <c r="E64" t="str">
        <f>T("1715830")</f>
        <v>1715830</v>
      </c>
      <c r="F64" t="str">
        <f>T("1902887805")</f>
        <v>1902887805</v>
      </c>
      <c r="G64" t="str">
        <f t="shared" si="6"/>
        <v>Retail</v>
      </c>
      <c r="H64" t="str">
        <f>T("1")</f>
        <v>1</v>
      </c>
      <c r="I64" t="str">
        <f>T("Y")</f>
        <v>Y</v>
      </c>
      <c r="J64">
        <v>30</v>
      </c>
      <c r="K64">
        <v>30</v>
      </c>
    </row>
    <row r="65" spans="1:11" x14ac:dyDescent="0.25">
      <c r="A65" t="str">
        <f t="shared" si="0"/>
        <v>3108</v>
      </c>
      <c r="B65" t="str">
        <f t="shared" si="1"/>
        <v/>
      </c>
      <c r="C65" t="str">
        <f t="shared" si="7"/>
        <v>2/12/2013</v>
      </c>
      <c r="D65" t="str">
        <f>T("58406043504")</f>
        <v>58406043504</v>
      </c>
      <c r="E65" t="str">
        <f>T("1715830")</f>
        <v>1715830</v>
      </c>
      <c r="F65" t="str">
        <f>T("1902887805")</f>
        <v>1902887805</v>
      </c>
      <c r="G65" t="str">
        <f t="shared" si="6"/>
        <v>Retail</v>
      </c>
      <c r="H65" t="str">
        <f>T("1")</f>
        <v>1</v>
      </c>
      <c r="I65" t="str">
        <f>T("Y")</f>
        <v>Y</v>
      </c>
      <c r="J65">
        <v>4</v>
      </c>
      <c r="K65">
        <v>28</v>
      </c>
    </row>
    <row r="66" spans="1:11" x14ac:dyDescent="0.25">
      <c r="A66" t="str">
        <f t="shared" si="0"/>
        <v>3108</v>
      </c>
      <c r="B66" t="str">
        <f t="shared" si="1"/>
        <v/>
      </c>
      <c r="C66" t="str">
        <f>T("2/13/2013")</f>
        <v>2/13/2013</v>
      </c>
      <c r="D66" t="str">
        <f>T("00004025943")</f>
        <v>00004025943</v>
      </c>
      <c r="E66" t="str">
        <f>T("4537809")</f>
        <v>4537809</v>
      </c>
      <c r="F66" t="str">
        <f>T("1518925809")</f>
        <v>1518925809</v>
      </c>
      <c r="G66" t="str">
        <f t="shared" si="6"/>
        <v>Retail</v>
      </c>
      <c r="H66" t="str">
        <f>T("1")</f>
        <v>1</v>
      </c>
      <c r="I66" t="str">
        <f>T("N")</f>
        <v>N</v>
      </c>
      <c r="J66">
        <v>60</v>
      </c>
      <c r="K66">
        <v>30</v>
      </c>
    </row>
    <row r="67" spans="1:11" x14ac:dyDescent="0.25">
      <c r="A67" t="str">
        <f t="shared" si="0"/>
        <v>3108</v>
      </c>
      <c r="B67" t="str">
        <f t="shared" si="1"/>
        <v/>
      </c>
      <c r="C67" t="str">
        <f>T("2/13/2013")</f>
        <v>2/13/2013</v>
      </c>
      <c r="D67" t="str">
        <f>T("10019095501")</f>
        <v>10019095501</v>
      </c>
      <c r="E67" t="str">
        <f>T("4544424")</f>
        <v>4544424</v>
      </c>
      <c r="F67" t="str">
        <f>T("1629195045")</f>
        <v>1629195045</v>
      </c>
      <c r="G67" t="str">
        <f t="shared" si="6"/>
        <v>Retail</v>
      </c>
      <c r="H67" t="str">
        <f>T("0")</f>
        <v>0</v>
      </c>
      <c r="I67" t="str">
        <f>T("N")</f>
        <v>N</v>
      </c>
      <c r="J67">
        <v>3</v>
      </c>
      <c r="K67">
        <v>21</v>
      </c>
    </row>
    <row r="68" spans="1:11" x14ac:dyDescent="0.25">
      <c r="A68" t="str">
        <f t="shared" si="0"/>
        <v>3108</v>
      </c>
      <c r="B68" t="str">
        <f t="shared" si="1"/>
        <v/>
      </c>
      <c r="C68" t="str">
        <f>T("2/14/2013")</f>
        <v>2/14/2013</v>
      </c>
      <c r="D68" t="str">
        <f>T("00069098038")</f>
        <v>00069098038</v>
      </c>
      <c r="E68" t="str">
        <f>T("1466033")</f>
        <v>1466033</v>
      </c>
      <c r="F68" t="str">
        <f>T("1134100134")</f>
        <v>1134100134</v>
      </c>
      <c r="G68" t="str">
        <f t="shared" si="6"/>
        <v>Retail</v>
      </c>
      <c r="H68" t="str">
        <f t="shared" ref="H68:H95" si="8">T("1")</f>
        <v>1</v>
      </c>
      <c r="I68" t="str">
        <f>T("Y")</f>
        <v>Y</v>
      </c>
      <c r="J68">
        <v>28</v>
      </c>
      <c r="K68">
        <v>28</v>
      </c>
    </row>
    <row r="69" spans="1:11" x14ac:dyDescent="0.25">
      <c r="A69" t="str">
        <f t="shared" si="0"/>
        <v>3108</v>
      </c>
      <c r="B69" t="str">
        <f t="shared" si="1"/>
        <v/>
      </c>
      <c r="C69" t="str">
        <f>T("2/15/2013")</f>
        <v>2/15/2013</v>
      </c>
      <c r="D69" t="str">
        <f>T("58406043504")</f>
        <v>58406043504</v>
      </c>
      <c r="E69" t="str">
        <f>T("1715830")</f>
        <v>1715830</v>
      </c>
      <c r="F69" t="str">
        <f>T("1902887805")</f>
        <v>1902887805</v>
      </c>
      <c r="G69" t="str">
        <f t="shared" si="6"/>
        <v>Retail</v>
      </c>
      <c r="H69" t="str">
        <f t="shared" si="8"/>
        <v>1</v>
      </c>
      <c r="I69" t="str">
        <f>T("Y")</f>
        <v>Y</v>
      </c>
      <c r="J69">
        <v>4</v>
      </c>
      <c r="K69">
        <v>28</v>
      </c>
    </row>
    <row r="70" spans="1:11" x14ac:dyDescent="0.25">
      <c r="A70" t="str">
        <f t="shared" si="0"/>
        <v>3108</v>
      </c>
      <c r="B70" t="str">
        <f t="shared" si="1"/>
        <v/>
      </c>
      <c r="C70" t="str">
        <f>T("2/18/2013")</f>
        <v>2/18/2013</v>
      </c>
      <c r="D70" t="str">
        <f>T("58406044504")</f>
        <v>58406044504</v>
      </c>
      <c r="E70" t="str">
        <f>T("1715830")</f>
        <v>1715830</v>
      </c>
      <c r="F70" t="str">
        <f>T("1902887805")</f>
        <v>1902887805</v>
      </c>
      <c r="G70" t="str">
        <f t="shared" si="6"/>
        <v>Retail</v>
      </c>
      <c r="H70" t="str">
        <f t="shared" si="8"/>
        <v>1</v>
      </c>
      <c r="I70" t="str">
        <f>T("Y")</f>
        <v>Y</v>
      </c>
      <c r="J70">
        <v>4</v>
      </c>
      <c r="K70">
        <v>28</v>
      </c>
    </row>
    <row r="71" spans="1:11" x14ac:dyDescent="0.25">
      <c r="A71" t="str">
        <f t="shared" ref="A71:A134" si="9">T("3108")</f>
        <v>3108</v>
      </c>
      <c r="B71" t="str">
        <f t="shared" ref="B71:B134" si="10">T("")</f>
        <v/>
      </c>
      <c r="C71" t="str">
        <f>T("2/19/2013")</f>
        <v>2/19/2013</v>
      </c>
      <c r="D71" t="str">
        <f>T("00008104105")</f>
        <v>00008104105</v>
      </c>
      <c r="E71" t="str">
        <f>T("4548802")</f>
        <v>4548802</v>
      </c>
      <c r="F71" t="str">
        <f>T("1841459328")</f>
        <v>1841459328</v>
      </c>
      <c r="G71" t="str">
        <f t="shared" si="6"/>
        <v>Retail</v>
      </c>
      <c r="H71" t="str">
        <f t="shared" si="8"/>
        <v>1</v>
      </c>
      <c r="I71" t="str">
        <f>T("N")</f>
        <v>N</v>
      </c>
      <c r="J71">
        <v>30</v>
      </c>
      <c r="K71">
        <v>30</v>
      </c>
    </row>
    <row r="72" spans="1:11" x14ac:dyDescent="0.25">
      <c r="A72" t="str">
        <f t="shared" si="9"/>
        <v>3108</v>
      </c>
      <c r="B72" t="str">
        <f t="shared" si="10"/>
        <v/>
      </c>
      <c r="C72" t="str">
        <f>T("2/19/2013")</f>
        <v>2/19/2013</v>
      </c>
      <c r="D72" t="str">
        <f>T("00074433902")</f>
        <v>00074433902</v>
      </c>
      <c r="E72" t="str">
        <f>T("1715830")</f>
        <v>1715830</v>
      </c>
      <c r="F72" t="str">
        <f>T("1902887805")</f>
        <v>1902887805</v>
      </c>
      <c r="G72" t="str">
        <f t="shared" si="6"/>
        <v>Retail</v>
      </c>
      <c r="H72" t="str">
        <f t="shared" si="8"/>
        <v>1</v>
      </c>
      <c r="I72" t="str">
        <f>T("Y")</f>
        <v>Y</v>
      </c>
      <c r="J72">
        <v>2</v>
      </c>
      <c r="K72">
        <v>28</v>
      </c>
    </row>
    <row r="73" spans="1:11" x14ac:dyDescent="0.25">
      <c r="A73" t="str">
        <f t="shared" si="9"/>
        <v>3108</v>
      </c>
      <c r="B73" t="str">
        <f t="shared" si="10"/>
        <v/>
      </c>
      <c r="C73" t="str">
        <f>T("2/19/2013")</f>
        <v>2/19/2013</v>
      </c>
      <c r="D73" t="str">
        <f>T("50474071079")</f>
        <v>50474071079</v>
      </c>
      <c r="E73" t="str">
        <f>T("1715830")</f>
        <v>1715830</v>
      </c>
      <c r="F73" t="str">
        <f>T("1902887805")</f>
        <v>1902887805</v>
      </c>
      <c r="G73" t="str">
        <f t="shared" si="6"/>
        <v>Retail</v>
      </c>
      <c r="H73" t="str">
        <f t="shared" si="8"/>
        <v>1</v>
      </c>
      <c r="I73" t="str">
        <f>T("Y")</f>
        <v>Y</v>
      </c>
      <c r="J73">
        <v>1</v>
      </c>
      <c r="K73">
        <v>28</v>
      </c>
    </row>
    <row r="74" spans="1:11" x14ac:dyDescent="0.25">
      <c r="A74" t="str">
        <f t="shared" si="9"/>
        <v>3108</v>
      </c>
      <c r="B74" t="str">
        <f t="shared" si="10"/>
        <v/>
      </c>
      <c r="C74" t="str">
        <f>T("2/19/2013")</f>
        <v>2/19/2013</v>
      </c>
      <c r="D74" t="str">
        <f>T("57894007001")</f>
        <v>57894007001</v>
      </c>
      <c r="E74" t="str">
        <f>T("1715830")</f>
        <v>1715830</v>
      </c>
      <c r="F74" t="str">
        <f>T("1902887805")</f>
        <v>1902887805</v>
      </c>
      <c r="G74" t="str">
        <f t="shared" si="6"/>
        <v>Retail</v>
      </c>
      <c r="H74" t="str">
        <f t="shared" si="8"/>
        <v>1</v>
      </c>
      <c r="I74" t="str">
        <f>T("Y")</f>
        <v>Y</v>
      </c>
      <c r="J74">
        <v>1</v>
      </c>
      <c r="K74">
        <v>30</v>
      </c>
    </row>
    <row r="75" spans="1:11" x14ac:dyDescent="0.25">
      <c r="A75" t="str">
        <f t="shared" si="9"/>
        <v>3108</v>
      </c>
      <c r="B75" t="str">
        <f t="shared" si="10"/>
        <v/>
      </c>
      <c r="C75" t="str">
        <f>T("2/21/2013")</f>
        <v>2/21/2013</v>
      </c>
      <c r="D75" t="str">
        <f>T("00469061773")</f>
        <v>00469061773</v>
      </c>
      <c r="E75" t="str">
        <f>T("4548802")</f>
        <v>4548802</v>
      </c>
      <c r="F75" t="str">
        <f>T("1841459328")</f>
        <v>1841459328</v>
      </c>
      <c r="G75" t="str">
        <f t="shared" si="6"/>
        <v>Retail</v>
      </c>
      <c r="H75" t="str">
        <f t="shared" si="8"/>
        <v>1</v>
      </c>
      <c r="I75" t="str">
        <f>T("N")</f>
        <v>N</v>
      </c>
      <c r="J75">
        <v>0</v>
      </c>
      <c r="K75">
        <v>0</v>
      </c>
    </row>
    <row r="76" spans="1:11" x14ac:dyDescent="0.25">
      <c r="A76" t="str">
        <f t="shared" si="9"/>
        <v>3108</v>
      </c>
      <c r="B76" t="str">
        <f t="shared" si="10"/>
        <v/>
      </c>
      <c r="C76" t="str">
        <f>T("2/21/2013")</f>
        <v>2/21/2013</v>
      </c>
      <c r="D76" t="str">
        <f>T("55513007330")</f>
        <v>55513007330</v>
      </c>
      <c r="E76" t="str">
        <f>T("3958898")</f>
        <v>3958898</v>
      </c>
      <c r="F76" t="str">
        <f>T("1043382302")</f>
        <v>1043382302</v>
      </c>
      <c r="G76" t="str">
        <f t="shared" si="6"/>
        <v>Retail</v>
      </c>
      <c r="H76" t="str">
        <f t="shared" si="8"/>
        <v>1</v>
      </c>
      <c r="I76" t="str">
        <f>T("Y")</f>
        <v>Y</v>
      </c>
      <c r="J76">
        <v>0</v>
      </c>
      <c r="K76">
        <v>0</v>
      </c>
    </row>
    <row r="77" spans="1:11" x14ac:dyDescent="0.25">
      <c r="A77" t="str">
        <f t="shared" si="9"/>
        <v>3108</v>
      </c>
      <c r="B77" t="str">
        <f t="shared" si="10"/>
        <v/>
      </c>
      <c r="C77" t="str">
        <f>T("2/21/2013")</f>
        <v>2/21/2013</v>
      </c>
      <c r="D77" t="str">
        <f>T("66302046760")</f>
        <v>66302046760</v>
      </c>
      <c r="E77" t="str">
        <f>T("1466033")</f>
        <v>1466033</v>
      </c>
      <c r="F77" t="str">
        <f>T("1134100134")</f>
        <v>1134100134</v>
      </c>
      <c r="G77" t="str">
        <f t="shared" si="6"/>
        <v>Retail</v>
      </c>
      <c r="H77" t="str">
        <f t="shared" si="8"/>
        <v>1</v>
      </c>
      <c r="I77" t="str">
        <f>T("Y")</f>
        <v>Y</v>
      </c>
      <c r="J77">
        <v>60</v>
      </c>
      <c r="K77">
        <v>30</v>
      </c>
    </row>
    <row r="78" spans="1:11" x14ac:dyDescent="0.25">
      <c r="A78" t="str">
        <f t="shared" si="9"/>
        <v>3108</v>
      </c>
      <c r="B78" t="str">
        <f t="shared" si="10"/>
        <v/>
      </c>
      <c r="C78" t="str">
        <f>T("2/22/2013")</f>
        <v>2/22/2013</v>
      </c>
      <c r="D78" t="str">
        <f>T("00469061773")</f>
        <v>00469061773</v>
      </c>
      <c r="E78" t="str">
        <f>T("4537809")</f>
        <v>4537809</v>
      </c>
      <c r="F78" t="str">
        <f>T("1518925809")</f>
        <v>1518925809</v>
      </c>
      <c r="G78" t="str">
        <f t="shared" si="6"/>
        <v>Retail</v>
      </c>
      <c r="H78" t="str">
        <f t="shared" si="8"/>
        <v>1</v>
      </c>
      <c r="I78" t="str">
        <f>T("N")</f>
        <v>N</v>
      </c>
      <c r="J78">
        <v>60</v>
      </c>
      <c r="K78">
        <v>30</v>
      </c>
    </row>
    <row r="79" spans="1:11" x14ac:dyDescent="0.25">
      <c r="A79" t="str">
        <f t="shared" si="9"/>
        <v>3108</v>
      </c>
      <c r="B79" t="str">
        <f t="shared" si="10"/>
        <v/>
      </c>
      <c r="C79" t="str">
        <f>T("2/22/2013")</f>
        <v>2/22/2013</v>
      </c>
      <c r="D79" t="str">
        <f>T("00469061773")</f>
        <v>00469061773</v>
      </c>
      <c r="E79" t="str">
        <f>T("4548802")</f>
        <v>4548802</v>
      </c>
      <c r="F79" t="str">
        <f>T("1841459328")</f>
        <v>1841459328</v>
      </c>
      <c r="G79" t="str">
        <f t="shared" si="6"/>
        <v>Retail</v>
      </c>
      <c r="H79" t="str">
        <f t="shared" si="8"/>
        <v>1</v>
      </c>
      <c r="I79" t="str">
        <f>T("N")</f>
        <v>N</v>
      </c>
      <c r="J79">
        <v>0</v>
      </c>
      <c r="K79">
        <v>0</v>
      </c>
    </row>
    <row r="80" spans="1:11" x14ac:dyDescent="0.25">
      <c r="A80" t="str">
        <f t="shared" si="9"/>
        <v>3108</v>
      </c>
      <c r="B80" t="str">
        <f t="shared" si="10"/>
        <v/>
      </c>
      <c r="C80" t="str">
        <f>T("2/22/2013")</f>
        <v>2/22/2013</v>
      </c>
      <c r="D80" t="str">
        <f>T("00781210301")</f>
        <v>00781210301</v>
      </c>
      <c r="E80" t="str">
        <f>T("4548802")</f>
        <v>4548802</v>
      </c>
      <c r="F80" t="str">
        <f>T("1841459328")</f>
        <v>1841459328</v>
      </c>
      <c r="G80" t="str">
        <f t="shared" si="6"/>
        <v>Retail</v>
      </c>
      <c r="H80" t="str">
        <f t="shared" si="8"/>
        <v>1</v>
      </c>
      <c r="I80" t="str">
        <f>T("N")</f>
        <v>N</v>
      </c>
      <c r="J80">
        <v>300</v>
      </c>
      <c r="K80">
        <v>30</v>
      </c>
    </row>
    <row r="81" spans="1:11" x14ac:dyDescent="0.25">
      <c r="A81" t="str">
        <f t="shared" si="9"/>
        <v>3108</v>
      </c>
      <c r="B81" t="str">
        <f t="shared" si="10"/>
        <v/>
      </c>
      <c r="C81" t="str">
        <f>T("2/22/2013")</f>
        <v>2/22/2013</v>
      </c>
      <c r="D81" t="str">
        <f>T("61958070101")</f>
        <v>61958070101</v>
      </c>
      <c r="E81" t="str">
        <f>T("4530538")</f>
        <v>4530538</v>
      </c>
      <c r="F81" t="str">
        <f>T("1295888949")</f>
        <v>1295888949</v>
      </c>
      <c r="G81" t="str">
        <f t="shared" si="6"/>
        <v>Retail</v>
      </c>
      <c r="H81" t="str">
        <f t="shared" si="8"/>
        <v>1</v>
      </c>
      <c r="I81" t="str">
        <f>T("N")</f>
        <v>N</v>
      </c>
      <c r="J81">
        <v>30</v>
      </c>
      <c r="K81">
        <v>30</v>
      </c>
    </row>
    <row r="82" spans="1:11" x14ac:dyDescent="0.25">
      <c r="A82" t="str">
        <f t="shared" si="9"/>
        <v>3108</v>
      </c>
      <c r="B82" t="str">
        <f t="shared" si="10"/>
        <v/>
      </c>
      <c r="C82" t="str">
        <f>T("2/22/2013")</f>
        <v>2/22/2013</v>
      </c>
      <c r="D82" t="str">
        <f>T("68546031730")</f>
        <v>68546031730</v>
      </c>
      <c r="E82" t="str">
        <f>T("1715830")</f>
        <v>1715830</v>
      </c>
      <c r="F82" t="str">
        <f>T("1902887805")</f>
        <v>1902887805</v>
      </c>
      <c r="G82" t="str">
        <f t="shared" si="6"/>
        <v>Retail</v>
      </c>
      <c r="H82" t="str">
        <f t="shared" si="8"/>
        <v>1</v>
      </c>
      <c r="I82" t="str">
        <f>T("Y")</f>
        <v>Y</v>
      </c>
      <c r="J82">
        <v>1</v>
      </c>
      <c r="K82">
        <v>30</v>
      </c>
    </row>
    <row r="83" spans="1:11" x14ac:dyDescent="0.25">
      <c r="A83" t="str">
        <f t="shared" si="9"/>
        <v>3108</v>
      </c>
      <c r="B83" t="str">
        <f t="shared" si="10"/>
        <v/>
      </c>
      <c r="C83" t="str">
        <f>T("2/25/2013")</f>
        <v>2/25/2013</v>
      </c>
      <c r="D83" t="str">
        <f>T("00093747701")</f>
        <v>00093747701</v>
      </c>
      <c r="E83" t="str">
        <f>T("4594708")</f>
        <v>4594708</v>
      </c>
      <c r="F83" t="str">
        <f>T("1114934122")</f>
        <v>1114934122</v>
      </c>
      <c r="G83" t="str">
        <f t="shared" si="6"/>
        <v>Retail</v>
      </c>
      <c r="H83" t="str">
        <f t="shared" si="8"/>
        <v>1</v>
      </c>
      <c r="I83" t="str">
        <f>T("N")</f>
        <v>N</v>
      </c>
      <c r="J83">
        <v>120</v>
      </c>
      <c r="K83">
        <v>30</v>
      </c>
    </row>
    <row r="84" spans="1:11" x14ac:dyDescent="0.25">
      <c r="A84" t="str">
        <f t="shared" si="9"/>
        <v>3108</v>
      </c>
      <c r="B84" t="str">
        <f t="shared" si="10"/>
        <v/>
      </c>
      <c r="C84" t="str">
        <f>T("2/25/2013")</f>
        <v>2/25/2013</v>
      </c>
      <c r="D84" t="str">
        <f>T("16729009401")</f>
        <v>16729009401</v>
      </c>
      <c r="E84" t="str">
        <f>T("4583034")</f>
        <v>4583034</v>
      </c>
      <c r="F84" t="str">
        <f>T("1841271764")</f>
        <v>1841271764</v>
      </c>
      <c r="G84" t="str">
        <f>T("Mail")</f>
        <v>Mail</v>
      </c>
      <c r="H84" t="str">
        <f t="shared" si="8"/>
        <v>1</v>
      </c>
      <c r="I84" t="str">
        <f>T("N")</f>
        <v>N</v>
      </c>
      <c r="J84">
        <v>180</v>
      </c>
      <c r="K84">
        <v>90</v>
      </c>
    </row>
    <row r="85" spans="1:11" x14ac:dyDescent="0.25">
      <c r="A85" t="str">
        <f t="shared" si="9"/>
        <v>3108</v>
      </c>
      <c r="B85" t="str">
        <f t="shared" si="10"/>
        <v/>
      </c>
      <c r="C85" t="str">
        <f>T("2/25/2013")</f>
        <v>2/25/2013</v>
      </c>
      <c r="D85" t="str">
        <f>T("55513007530")</f>
        <v>55513007530</v>
      </c>
      <c r="E85" t="str">
        <f>T("1715830")</f>
        <v>1715830</v>
      </c>
      <c r="F85" t="str">
        <f>T("1902887805")</f>
        <v>1902887805</v>
      </c>
      <c r="G85" t="str">
        <f t="shared" ref="G85:G116" si="11">T("Retail")</f>
        <v>Retail</v>
      </c>
      <c r="H85" t="str">
        <f t="shared" si="8"/>
        <v>1</v>
      </c>
      <c r="I85" t="str">
        <f>T("Y")</f>
        <v>Y</v>
      </c>
      <c r="J85">
        <v>0</v>
      </c>
      <c r="K85">
        <v>0</v>
      </c>
    </row>
    <row r="86" spans="1:11" x14ac:dyDescent="0.25">
      <c r="A86" t="str">
        <f t="shared" si="9"/>
        <v>3108</v>
      </c>
      <c r="B86" t="str">
        <f t="shared" si="10"/>
        <v/>
      </c>
      <c r="C86" t="str">
        <f>T("2/26/2013")</f>
        <v>2/26/2013</v>
      </c>
      <c r="D86" t="str">
        <f>T("00004026001")</f>
        <v>00004026001</v>
      </c>
      <c r="E86" t="str">
        <f>T("4513619")</f>
        <v>4513619</v>
      </c>
      <c r="F86" t="str">
        <f>T("1184733669")</f>
        <v>1184733669</v>
      </c>
      <c r="G86" t="str">
        <f t="shared" si="11"/>
        <v>Retail</v>
      </c>
      <c r="H86" t="str">
        <f t="shared" si="8"/>
        <v>1</v>
      </c>
      <c r="I86" t="str">
        <f>T("N")</f>
        <v>N</v>
      </c>
      <c r="J86">
        <v>60</v>
      </c>
      <c r="K86">
        <v>30</v>
      </c>
    </row>
    <row r="87" spans="1:11" x14ac:dyDescent="0.25">
      <c r="A87" t="str">
        <f t="shared" si="9"/>
        <v>3108</v>
      </c>
      <c r="B87" t="str">
        <f t="shared" si="10"/>
        <v/>
      </c>
      <c r="C87" t="str">
        <f>T("2/26/2013")</f>
        <v>2/26/2013</v>
      </c>
      <c r="D87" t="str">
        <f>T("00469061773")</f>
        <v>00469061773</v>
      </c>
      <c r="E87" t="str">
        <f>T("4513619")</f>
        <v>4513619</v>
      </c>
      <c r="F87" t="str">
        <f>T("1184733669")</f>
        <v>1184733669</v>
      </c>
      <c r="G87" t="str">
        <f t="shared" si="11"/>
        <v>Retail</v>
      </c>
      <c r="H87" t="str">
        <f t="shared" si="8"/>
        <v>1</v>
      </c>
      <c r="I87" t="str">
        <f>T("N")</f>
        <v>N</v>
      </c>
      <c r="J87">
        <v>120</v>
      </c>
      <c r="K87">
        <v>30</v>
      </c>
    </row>
    <row r="88" spans="1:11" x14ac:dyDescent="0.25">
      <c r="A88" t="str">
        <f t="shared" si="9"/>
        <v>3108</v>
      </c>
      <c r="B88" t="str">
        <f t="shared" si="10"/>
        <v/>
      </c>
      <c r="C88" t="str">
        <f>T("2/26/2013")</f>
        <v>2/26/2013</v>
      </c>
      <c r="D88" t="str">
        <f>T("49702020718")</f>
        <v>49702020718</v>
      </c>
      <c r="E88" t="str">
        <f>T("4530538")</f>
        <v>4530538</v>
      </c>
      <c r="F88" t="str">
        <f>T("1295888949")</f>
        <v>1295888949</v>
      </c>
      <c r="G88" t="str">
        <f t="shared" si="11"/>
        <v>Retail</v>
      </c>
      <c r="H88" t="str">
        <f t="shared" si="8"/>
        <v>1</v>
      </c>
      <c r="I88" t="str">
        <f>T("N")</f>
        <v>N</v>
      </c>
      <c r="J88">
        <v>60</v>
      </c>
      <c r="K88">
        <v>30</v>
      </c>
    </row>
    <row r="89" spans="1:11" x14ac:dyDescent="0.25">
      <c r="A89" t="str">
        <f t="shared" si="9"/>
        <v>3108</v>
      </c>
      <c r="B89" t="str">
        <f t="shared" si="10"/>
        <v/>
      </c>
      <c r="C89" t="str">
        <f>T("2/27/2013")</f>
        <v>2/27/2013</v>
      </c>
      <c r="D89" t="str">
        <f>T("00002840001")</f>
        <v>00002840001</v>
      </c>
      <c r="E89" t="str">
        <f>T("1715830")</f>
        <v>1715830</v>
      </c>
      <c r="F89" t="str">
        <f>T("1902887805")</f>
        <v>1902887805</v>
      </c>
      <c r="G89" t="str">
        <f t="shared" si="11"/>
        <v>Retail</v>
      </c>
      <c r="H89" t="str">
        <f t="shared" si="8"/>
        <v>1</v>
      </c>
      <c r="I89" t="str">
        <f>T("Y")</f>
        <v>Y</v>
      </c>
      <c r="J89">
        <v>2</v>
      </c>
      <c r="K89">
        <v>28</v>
      </c>
    </row>
    <row r="90" spans="1:11" x14ac:dyDescent="0.25">
      <c r="A90" t="str">
        <f t="shared" si="9"/>
        <v>3108</v>
      </c>
      <c r="B90" t="str">
        <f t="shared" si="10"/>
        <v/>
      </c>
      <c r="C90" t="str">
        <f>T("2/27/2013")</f>
        <v>2/27/2013</v>
      </c>
      <c r="D90" t="str">
        <f>T("00074433902")</f>
        <v>00074433902</v>
      </c>
      <c r="E90" t="str">
        <f>T("1715830")</f>
        <v>1715830</v>
      </c>
      <c r="F90" t="str">
        <f>T("1902887805")</f>
        <v>1902887805</v>
      </c>
      <c r="G90" t="str">
        <f t="shared" si="11"/>
        <v>Retail</v>
      </c>
      <c r="H90" t="str">
        <f t="shared" si="8"/>
        <v>1</v>
      </c>
      <c r="I90" t="str">
        <f>T("Y")</f>
        <v>Y</v>
      </c>
      <c r="J90">
        <v>2</v>
      </c>
      <c r="K90">
        <v>28</v>
      </c>
    </row>
    <row r="91" spans="1:11" x14ac:dyDescent="0.25">
      <c r="A91" t="str">
        <f t="shared" si="9"/>
        <v>3108</v>
      </c>
      <c r="B91" t="str">
        <f t="shared" si="10"/>
        <v/>
      </c>
      <c r="C91" t="str">
        <f>T("2/27/2013")</f>
        <v>2/27/2013</v>
      </c>
      <c r="D91" t="str">
        <f>T("15584010101")</f>
        <v>15584010101</v>
      </c>
      <c r="E91" t="str">
        <f>T("4558459")</f>
        <v>4558459</v>
      </c>
      <c r="F91" t="str">
        <f>T("1851461933")</f>
        <v>1851461933</v>
      </c>
      <c r="G91" t="str">
        <f t="shared" si="11"/>
        <v>Retail</v>
      </c>
      <c r="H91" t="str">
        <f t="shared" si="8"/>
        <v>1</v>
      </c>
      <c r="I91" t="str">
        <f>T("N")</f>
        <v>N</v>
      </c>
      <c r="J91">
        <v>30</v>
      </c>
      <c r="K91">
        <v>30</v>
      </c>
    </row>
    <row r="92" spans="1:11" x14ac:dyDescent="0.25">
      <c r="A92" t="str">
        <f t="shared" si="9"/>
        <v>3108</v>
      </c>
      <c r="B92" t="str">
        <f t="shared" si="10"/>
        <v/>
      </c>
      <c r="C92" t="str">
        <f>T("2/27/2013")</f>
        <v>2/27/2013</v>
      </c>
      <c r="D92" t="str">
        <f>T("16729004201")</f>
        <v>16729004201</v>
      </c>
      <c r="E92" t="str">
        <f>T("4562977")</f>
        <v>4562977</v>
      </c>
      <c r="F92" t="str">
        <f>T("1669570412")</f>
        <v>1669570412</v>
      </c>
      <c r="G92" t="str">
        <f t="shared" si="11"/>
        <v>Retail</v>
      </c>
      <c r="H92" t="str">
        <f t="shared" si="8"/>
        <v>1</v>
      </c>
      <c r="I92" t="str">
        <f>T("N")</f>
        <v>N</v>
      </c>
      <c r="J92">
        <v>60</v>
      </c>
      <c r="K92">
        <v>30</v>
      </c>
    </row>
    <row r="93" spans="1:11" x14ac:dyDescent="0.25">
      <c r="A93" t="str">
        <f t="shared" si="9"/>
        <v>3108</v>
      </c>
      <c r="B93" t="str">
        <f t="shared" si="10"/>
        <v/>
      </c>
      <c r="C93" t="str">
        <f>T("2/28/2013")</f>
        <v>2/28/2013</v>
      </c>
      <c r="D93" t="str">
        <f>T("00074433902")</f>
        <v>00074433902</v>
      </c>
      <c r="E93" t="str">
        <f>T("1715830")</f>
        <v>1715830</v>
      </c>
      <c r="F93" t="str">
        <f>T("1902887805")</f>
        <v>1902887805</v>
      </c>
      <c r="G93" t="str">
        <f t="shared" si="11"/>
        <v>Retail</v>
      </c>
      <c r="H93" t="str">
        <f t="shared" si="8"/>
        <v>1</v>
      </c>
      <c r="I93" t="str">
        <f>T("Y")</f>
        <v>Y</v>
      </c>
      <c r="J93">
        <v>2</v>
      </c>
      <c r="K93">
        <v>28</v>
      </c>
    </row>
    <row r="94" spans="1:11" x14ac:dyDescent="0.25">
      <c r="A94" t="str">
        <f t="shared" si="9"/>
        <v>3108</v>
      </c>
      <c r="B94" t="str">
        <f t="shared" si="10"/>
        <v/>
      </c>
      <c r="C94" t="str">
        <f>T("2/28/2013")</f>
        <v>2/28/2013</v>
      </c>
      <c r="D94" t="str">
        <f>T("00078043815")</f>
        <v>00078043815</v>
      </c>
      <c r="E94" t="str">
        <f>T("1715830")</f>
        <v>1715830</v>
      </c>
      <c r="F94" t="str">
        <f>T("1902887805")</f>
        <v>1902887805</v>
      </c>
      <c r="G94" t="str">
        <f t="shared" si="11"/>
        <v>Retail</v>
      </c>
      <c r="H94" t="str">
        <f t="shared" si="8"/>
        <v>1</v>
      </c>
      <c r="I94" t="str">
        <f>T("Y")</f>
        <v>Y</v>
      </c>
      <c r="J94">
        <v>30</v>
      </c>
      <c r="K94">
        <v>30</v>
      </c>
    </row>
    <row r="95" spans="1:11" x14ac:dyDescent="0.25">
      <c r="A95" t="str">
        <f t="shared" si="9"/>
        <v>3108</v>
      </c>
      <c r="B95" t="str">
        <f t="shared" si="10"/>
        <v/>
      </c>
      <c r="C95" t="str">
        <f>T("3/1/2013")</f>
        <v>3/1/2013</v>
      </c>
      <c r="D95" t="str">
        <f>T("00054016325")</f>
        <v>00054016325</v>
      </c>
      <c r="E95" t="str">
        <f>T("4513619")</f>
        <v>4513619</v>
      </c>
      <c r="F95" t="str">
        <f>T("1184733669")</f>
        <v>1184733669</v>
      </c>
      <c r="G95" t="str">
        <f t="shared" si="11"/>
        <v>Retail</v>
      </c>
      <c r="H95" t="str">
        <f t="shared" si="8"/>
        <v>1</v>
      </c>
      <c r="I95" t="str">
        <f>T("N")</f>
        <v>N</v>
      </c>
      <c r="J95">
        <v>0</v>
      </c>
      <c r="K95">
        <v>0</v>
      </c>
    </row>
    <row r="96" spans="1:11" x14ac:dyDescent="0.25">
      <c r="A96" t="str">
        <f t="shared" si="9"/>
        <v>3108</v>
      </c>
      <c r="B96" t="str">
        <f t="shared" si="10"/>
        <v/>
      </c>
      <c r="C96" t="str">
        <f>T("3/1/2013")</f>
        <v>3/1/2013</v>
      </c>
      <c r="D96" t="str">
        <f>T("10019095501")</f>
        <v>10019095501</v>
      </c>
      <c r="E96" t="str">
        <f>T("4544424")</f>
        <v>4544424</v>
      </c>
      <c r="F96" t="str">
        <f>T("1629195045")</f>
        <v>1629195045</v>
      </c>
      <c r="G96" t="str">
        <f t="shared" si="11"/>
        <v>Retail</v>
      </c>
      <c r="H96" t="str">
        <f>T("0")</f>
        <v>0</v>
      </c>
      <c r="I96" t="str">
        <f>T("N")</f>
        <v>N</v>
      </c>
      <c r="J96">
        <v>0</v>
      </c>
      <c r="K96">
        <v>0</v>
      </c>
    </row>
    <row r="97" spans="1:11" x14ac:dyDescent="0.25">
      <c r="A97" t="str">
        <f t="shared" si="9"/>
        <v>3108</v>
      </c>
      <c r="B97" t="str">
        <f t="shared" si="10"/>
        <v/>
      </c>
      <c r="C97" t="str">
        <f>T("3/1/2013")</f>
        <v>3/1/2013</v>
      </c>
      <c r="D97" t="str">
        <f>T("55111052601")</f>
        <v>55111052601</v>
      </c>
      <c r="E97" t="str">
        <f>T("4513619")</f>
        <v>4513619</v>
      </c>
      <c r="F97" t="str">
        <f>T("1184733669")</f>
        <v>1184733669</v>
      </c>
      <c r="G97" t="str">
        <f t="shared" si="11"/>
        <v>Retail</v>
      </c>
      <c r="H97" t="str">
        <f t="shared" ref="H97:H102" si="12">T("1")</f>
        <v>1</v>
      </c>
      <c r="I97" t="str">
        <f>T("N")</f>
        <v>N</v>
      </c>
      <c r="J97">
        <v>0</v>
      </c>
      <c r="K97">
        <v>0</v>
      </c>
    </row>
    <row r="98" spans="1:11" x14ac:dyDescent="0.25">
      <c r="A98" t="str">
        <f t="shared" si="9"/>
        <v>3108</v>
      </c>
      <c r="B98" t="str">
        <f t="shared" si="10"/>
        <v/>
      </c>
      <c r="C98" t="str">
        <f>T("3/1/2013")</f>
        <v>3/1/2013</v>
      </c>
      <c r="D98" t="str">
        <f>T("55513007530")</f>
        <v>55513007530</v>
      </c>
      <c r="E98" t="str">
        <f>T("1715830")</f>
        <v>1715830</v>
      </c>
      <c r="F98" t="str">
        <f>T("1902887805")</f>
        <v>1902887805</v>
      </c>
      <c r="G98" t="str">
        <f t="shared" si="11"/>
        <v>Retail</v>
      </c>
      <c r="H98" t="str">
        <f t="shared" si="12"/>
        <v>1</v>
      </c>
      <c r="I98" t="str">
        <f>T("Y")</f>
        <v>Y</v>
      </c>
      <c r="J98">
        <v>30</v>
      </c>
      <c r="K98">
        <v>30</v>
      </c>
    </row>
    <row r="99" spans="1:11" x14ac:dyDescent="0.25">
      <c r="A99" t="str">
        <f t="shared" si="9"/>
        <v>3108</v>
      </c>
      <c r="B99" t="str">
        <f t="shared" si="10"/>
        <v/>
      </c>
      <c r="C99" t="str">
        <f>T("3/1/2013")</f>
        <v>3/1/2013</v>
      </c>
      <c r="D99" t="str">
        <f>T("58406044504")</f>
        <v>58406044504</v>
      </c>
      <c r="E99" t="str">
        <f>T("1715830")</f>
        <v>1715830</v>
      </c>
      <c r="F99" t="str">
        <f>T("1902887805")</f>
        <v>1902887805</v>
      </c>
      <c r="G99" t="str">
        <f t="shared" si="11"/>
        <v>Retail</v>
      </c>
      <c r="H99" t="str">
        <f t="shared" si="12"/>
        <v>1</v>
      </c>
      <c r="I99" t="str">
        <f>T("Y")</f>
        <v>Y</v>
      </c>
      <c r="J99">
        <v>4</v>
      </c>
      <c r="K99">
        <v>28</v>
      </c>
    </row>
    <row r="100" spans="1:11" x14ac:dyDescent="0.25">
      <c r="A100" t="str">
        <f t="shared" si="9"/>
        <v>3108</v>
      </c>
      <c r="B100" t="str">
        <f t="shared" si="10"/>
        <v/>
      </c>
      <c r="C100" t="str">
        <f>T("3/2/2013")</f>
        <v>3/2/2013</v>
      </c>
      <c r="D100" t="str">
        <f>T("00008104105")</f>
        <v>00008104105</v>
      </c>
      <c r="E100" t="str">
        <f>T("4553005")</f>
        <v>4553005</v>
      </c>
      <c r="F100" t="str">
        <f>T("1477662807")</f>
        <v>1477662807</v>
      </c>
      <c r="G100" t="str">
        <f t="shared" si="11"/>
        <v>Retail</v>
      </c>
      <c r="H100" t="str">
        <f t="shared" si="12"/>
        <v>1</v>
      </c>
      <c r="I100" t="str">
        <f>T("N")</f>
        <v>N</v>
      </c>
      <c r="J100">
        <v>60</v>
      </c>
      <c r="K100">
        <v>30</v>
      </c>
    </row>
    <row r="101" spans="1:11" x14ac:dyDescent="0.25">
      <c r="A101" t="str">
        <f t="shared" si="9"/>
        <v>3108</v>
      </c>
      <c r="B101" t="str">
        <f t="shared" si="10"/>
        <v/>
      </c>
      <c r="C101" t="str">
        <f>T("3/3/2013")</f>
        <v>3/3/2013</v>
      </c>
      <c r="D101" t="str">
        <f>T("61703035038")</f>
        <v>61703035038</v>
      </c>
      <c r="E101" t="str">
        <f>T("4594049")</f>
        <v>4594049</v>
      </c>
      <c r="F101" t="str">
        <f>T("1942217955")</f>
        <v>1942217955</v>
      </c>
      <c r="G101" t="str">
        <f t="shared" si="11"/>
        <v>Retail</v>
      </c>
      <c r="H101" t="str">
        <f t="shared" si="12"/>
        <v>1</v>
      </c>
      <c r="I101" t="str">
        <f>T("N")</f>
        <v>N</v>
      </c>
      <c r="J101">
        <v>4</v>
      </c>
      <c r="K101">
        <v>28</v>
      </c>
    </row>
    <row r="102" spans="1:11" x14ac:dyDescent="0.25">
      <c r="A102" t="str">
        <f t="shared" si="9"/>
        <v>3108</v>
      </c>
      <c r="B102" t="str">
        <f t="shared" si="10"/>
        <v/>
      </c>
      <c r="C102" t="str">
        <f>T("3/4/2013")</f>
        <v>3/4/2013</v>
      </c>
      <c r="D102" t="str">
        <f>T("00054016325")</f>
        <v>00054016325</v>
      </c>
      <c r="E102" t="str">
        <f>T("4513619")</f>
        <v>4513619</v>
      </c>
      <c r="F102" t="str">
        <f>T("1184733669")</f>
        <v>1184733669</v>
      </c>
      <c r="G102" t="str">
        <f t="shared" si="11"/>
        <v>Retail</v>
      </c>
      <c r="H102" t="str">
        <f t="shared" si="12"/>
        <v>1</v>
      </c>
      <c r="I102" t="str">
        <f>T("N")</f>
        <v>N</v>
      </c>
      <c r="J102">
        <v>180</v>
      </c>
      <c r="K102">
        <v>30</v>
      </c>
    </row>
    <row r="103" spans="1:11" x14ac:dyDescent="0.25">
      <c r="A103" t="str">
        <f t="shared" si="9"/>
        <v>3108</v>
      </c>
      <c r="B103" t="str">
        <f t="shared" si="10"/>
        <v/>
      </c>
      <c r="C103" t="str">
        <f>T("3/4/2013")</f>
        <v>3/4/2013</v>
      </c>
      <c r="D103" t="str">
        <f>T("10019095501")</f>
        <v>10019095501</v>
      </c>
      <c r="E103" t="str">
        <f>T("4544424")</f>
        <v>4544424</v>
      </c>
      <c r="F103" t="str">
        <f>T("1629195045")</f>
        <v>1629195045</v>
      </c>
      <c r="G103" t="str">
        <f t="shared" si="11"/>
        <v>Retail</v>
      </c>
      <c r="H103" t="str">
        <f>T("0")</f>
        <v>0</v>
      </c>
      <c r="I103" t="str">
        <f>T("N")</f>
        <v>N</v>
      </c>
      <c r="J103">
        <v>3</v>
      </c>
      <c r="K103">
        <v>21</v>
      </c>
    </row>
    <row r="104" spans="1:11" x14ac:dyDescent="0.25">
      <c r="A104" t="str">
        <f t="shared" si="9"/>
        <v>3108</v>
      </c>
      <c r="B104" t="str">
        <f t="shared" si="10"/>
        <v/>
      </c>
      <c r="C104" t="str">
        <f>T("3/4/2013")</f>
        <v>3/4/2013</v>
      </c>
      <c r="D104" t="str">
        <f>T("55111052601")</f>
        <v>55111052601</v>
      </c>
      <c r="E104" t="str">
        <f>T("4513619")</f>
        <v>4513619</v>
      </c>
      <c r="F104" t="str">
        <f>T("1184733669")</f>
        <v>1184733669</v>
      </c>
      <c r="G104" t="str">
        <f t="shared" si="11"/>
        <v>Retail</v>
      </c>
      <c r="H104" t="str">
        <f t="shared" ref="H104:H113" si="13">T("1")</f>
        <v>1</v>
      </c>
      <c r="I104" t="str">
        <f>T("N")</f>
        <v>N</v>
      </c>
      <c r="J104">
        <v>480</v>
      </c>
      <c r="K104">
        <v>60</v>
      </c>
    </row>
    <row r="105" spans="1:11" x14ac:dyDescent="0.25">
      <c r="A105" t="str">
        <f t="shared" si="9"/>
        <v>3108</v>
      </c>
      <c r="B105" t="str">
        <f t="shared" si="10"/>
        <v/>
      </c>
      <c r="C105" t="str">
        <f>T("3/4/2013")</f>
        <v>3/4/2013</v>
      </c>
      <c r="D105" t="str">
        <f>T("68546031730")</f>
        <v>68546031730</v>
      </c>
      <c r="E105" t="str">
        <f>T("3958898")</f>
        <v>3958898</v>
      </c>
      <c r="F105" t="str">
        <f>T("1043382302")</f>
        <v>1043382302</v>
      </c>
      <c r="G105" t="str">
        <f t="shared" si="11"/>
        <v>Retail</v>
      </c>
      <c r="H105" t="str">
        <f t="shared" si="13"/>
        <v>1</v>
      </c>
      <c r="I105" t="str">
        <f>T("Y")</f>
        <v>Y</v>
      </c>
      <c r="J105">
        <v>1</v>
      </c>
      <c r="K105">
        <v>30</v>
      </c>
    </row>
    <row r="106" spans="1:11" x14ac:dyDescent="0.25">
      <c r="A106" t="str">
        <f t="shared" si="9"/>
        <v>3108</v>
      </c>
      <c r="B106" t="str">
        <f t="shared" si="10"/>
        <v/>
      </c>
      <c r="C106" t="str">
        <f>T("3/5/2013")</f>
        <v>3/5/2013</v>
      </c>
      <c r="D106" t="str">
        <f>T("00074433902")</f>
        <v>00074433902</v>
      </c>
      <c r="E106" t="str">
        <f>T("1715830")</f>
        <v>1715830</v>
      </c>
      <c r="F106" t="str">
        <f>T("1902887805")</f>
        <v>1902887805</v>
      </c>
      <c r="G106" t="str">
        <f t="shared" si="11"/>
        <v>Retail</v>
      </c>
      <c r="H106" t="str">
        <f t="shared" si="13"/>
        <v>1</v>
      </c>
      <c r="I106" t="str">
        <f>T("Y")</f>
        <v>Y</v>
      </c>
      <c r="J106">
        <v>4</v>
      </c>
      <c r="K106">
        <v>28</v>
      </c>
    </row>
    <row r="107" spans="1:11" x14ac:dyDescent="0.25">
      <c r="A107" t="str">
        <f t="shared" si="9"/>
        <v>3108</v>
      </c>
      <c r="B107" t="str">
        <f t="shared" si="10"/>
        <v/>
      </c>
      <c r="C107" t="str">
        <f>T("3/6/2013")</f>
        <v>3/6/2013</v>
      </c>
      <c r="D107" t="str">
        <f>T("00002814901")</f>
        <v>00002814901</v>
      </c>
      <c r="E107" t="str">
        <f>T("3958898")</f>
        <v>3958898</v>
      </c>
      <c r="F107" t="str">
        <f>T("1043382302")</f>
        <v>1043382302</v>
      </c>
      <c r="G107" t="str">
        <f t="shared" si="11"/>
        <v>Retail</v>
      </c>
      <c r="H107" t="str">
        <f t="shared" si="13"/>
        <v>1</v>
      </c>
      <c r="I107" t="str">
        <f>T("Y")</f>
        <v>Y</v>
      </c>
      <c r="J107">
        <v>2</v>
      </c>
      <c r="K107">
        <v>28</v>
      </c>
    </row>
    <row r="108" spans="1:11" x14ac:dyDescent="0.25">
      <c r="A108" t="str">
        <f t="shared" si="9"/>
        <v>3108</v>
      </c>
      <c r="B108" t="str">
        <f t="shared" si="10"/>
        <v/>
      </c>
      <c r="C108" t="str">
        <f>T("3/6/2013")</f>
        <v>3/6/2013</v>
      </c>
      <c r="D108" t="str">
        <f>T("61703035038")</f>
        <v>61703035038</v>
      </c>
      <c r="E108" t="str">
        <f>T("4551861")</f>
        <v>4551861</v>
      </c>
      <c r="F108" t="str">
        <f>T("1831208263")</f>
        <v>1831208263</v>
      </c>
      <c r="G108" t="str">
        <f t="shared" si="11"/>
        <v>Retail</v>
      </c>
      <c r="H108" t="str">
        <f t="shared" si="13"/>
        <v>1</v>
      </c>
      <c r="I108" t="str">
        <f>T("N")</f>
        <v>N</v>
      </c>
      <c r="J108">
        <v>0</v>
      </c>
      <c r="K108">
        <v>0</v>
      </c>
    </row>
    <row r="109" spans="1:11" x14ac:dyDescent="0.25">
      <c r="A109" t="str">
        <f t="shared" si="9"/>
        <v>3108</v>
      </c>
      <c r="B109" t="str">
        <f t="shared" si="10"/>
        <v/>
      </c>
      <c r="C109" t="str">
        <f>T("3/6/2013")</f>
        <v>3/6/2013</v>
      </c>
      <c r="D109" t="str">
        <f>T("63323012310")</f>
        <v>63323012310</v>
      </c>
      <c r="E109" t="str">
        <f>T("4551861")</f>
        <v>4551861</v>
      </c>
      <c r="F109" t="str">
        <f>T("1831208263")</f>
        <v>1831208263</v>
      </c>
      <c r="G109" t="str">
        <f t="shared" si="11"/>
        <v>Retail</v>
      </c>
      <c r="H109" t="str">
        <f t="shared" si="13"/>
        <v>1</v>
      </c>
      <c r="I109" t="str">
        <f>T("N")</f>
        <v>N</v>
      </c>
      <c r="J109">
        <v>0</v>
      </c>
      <c r="K109">
        <v>0</v>
      </c>
    </row>
    <row r="110" spans="1:11" x14ac:dyDescent="0.25">
      <c r="A110" t="str">
        <f t="shared" si="9"/>
        <v>3108</v>
      </c>
      <c r="B110" t="str">
        <f t="shared" si="10"/>
        <v/>
      </c>
      <c r="C110" t="str">
        <f>T("3/7/2013")</f>
        <v>3/7/2013</v>
      </c>
      <c r="D110" t="str">
        <f>T("00074379902")</f>
        <v>00074379902</v>
      </c>
      <c r="E110" t="str">
        <f>T("1715830")</f>
        <v>1715830</v>
      </c>
      <c r="F110" t="str">
        <f>T("1902887805")</f>
        <v>1902887805</v>
      </c>
      <c r="G110" t="str">
        <f t="shared" si="11"/>
        <v>Retail</v>
      </c>
      <c r="H110" t="str">
        <f t="shared" si="13"/>
        <v>1</v>
      </c>
      <c r="I110" t="str">
        <f>T("Y")</f>
        <v>Y</v>
      </c>
      <c r="J110">
        <v>4</v>
      </c>
      <c r="K110">
        <v>28</v>
      </c>
    </row>
    <row r="111" spans="1:11" x14ac:dyDescent="0.25">
      <c r="A111" t="str">
        <f t="shared" si="9"/>
        <v>3108</v>
      </c>
      <c r="B111" t="str">
        <f t="shared" si="10"/>
        <v/>
      </c>
      <c r="C111" t="str">
        <f>T("3/7/2013")</f>
        <v>3/7/2013</v>
      </c>
      <c r="D111" t="str">
        <f>T("55513007430")</f>
        <v>55513007430</v>
      </c>
      <c r="E111" t="str">
        <f>T("1715830")</f>
        <v>1715830</v>
      </c>
      <c r="F111" t="str">
        <f>T("1902887805")</f>
        <v>1902887805</v>
      </c>
      <c r="G111" t="str">
        <f t="shared" si="11"/>
        <v>Retail</v>
      </c>
      <c r="H111" t="str">
        <f t="shared" si="13"/>
        <v>1</v>
      </c>
      <c r="I111" t="str">
        <f>T("Y")</f>
        <v>Y</v>
      </c>
      <c r="J111">
        <v>30</v>
      </c>
      <c r="K111">
        <v>30</v>
      </c>
    </row>
    <row r="112" spans="1:11" x14ac:dyDescent="0.25">
      <c r="A112" t="str">
        <f t="shared" si="9"/>
        <v>3108</v>
      </c>
      <c r="B112" t="str">
        <f t="shared" si="10"/>
        <v/>
      </c>
      <c r="C112" t="str">
        <f>T("3/7/2013")</f>
        <v>3/7/2013</v>
      </c>
      <c r="D112" t="str">
        <f>T("58406043504")</f>
        <v>58406043504</v>
      </c>
      <c r="E112" t="str">
        <f>T("1715830")</f>
        <v>1715830</v>
      </c>
      <c r="F112" t="str">
        <f>T("1902887805")</f>
        <v>1902887805</v>
      </c>
      <c r="G112" t="str">
        <f t="shared" si="11"/>
        <v>Retail</v>
      </c>
      <c r="H112" t="str">
        <f t="shared" si="13"/>
        <v>1</v>
      </c>
      <c r="I112" t="str">
        <f>T("Y")</f>
        <v>Y</v>
      </c>
      <c r="J112">
        <v>4</v>
      </c>
      <c r="K112">
        <v>28</v>
      </c>
    </row>
    <row r="113" spans="1:11" x14ac:dyDescent="0.25">
      <c r="A113" t="str">
        <f t="shared" si="9"/>
        <v>3108</v>
      </c>
      <c r="B113" t="str">
        <f t="shared" si="10"/>
        <v/>
      </c>
      <c r="C113" t="str">
        <f>T("3/7/2013")</f>
        <v>3/7/2013</v>
      </c>
      <c r="D113" t="str">
        <f>T("68546031730")</f>
        <v>68546031730</v>
      </c>
      <c r="E113" t="str">
        <f>T("1715830")</f>
        <v>1715830</v>
      </c>
      <c r="F113" t="str">
        <f>T("1902887805")</f>
        <v>1902887805</v>
      </c>
      <c r="G113" t="str">
        <f t="shared" si="11"/>
        <v>Retail</v>
      </c>
      <c r="H113" t="str">
        <f t="shared" si="13"/>
        <v>1</v>
      </c>
      <c r="I113" t="str">
        <f>T("Y")</f>
        <v>Y</v>
      </c>
      <c r="J113">
        <v>1</v>
      </c>
      <c r="K113">
        <v>30</v>
      </c>
    </row>
    <row r="114" spans="1:11" x14ac:dyDescent="0.25">
      <c r="A114" t="str">
        <f t="shared" si="9"/>
        <v>3108</v>
      </c>
      <c r="B114" t="str">
        <f t="shared" si="10"/>
        <v/>
      </c>
      <c r="C114" t="str">
        <f>T("3/8/2013")</f>
        <v>3/8/2013</v>
      </c>
      <c r="D114" t="str">
        <f>T("00069100101")</f>
        <v>00069100101</v>
      </c>
      <c r="E114" t="str">
        <f>T("1466033")</f>
        <v>1466033</v>
      </c>
      <c r="F114" t="str">
        <f>T("1134100134")</f>
        <v>1134100134</v>
      </c>
      <c r="G114" t="str">
        <f t="shared" si="11"/>
        <v>Retail</v>
      </c>
      <c r="H114" t="str">
        <f>T("0")</f>
        <v>0</v>
      </c>
      <c r="I114" t="str">
        <f>T("N")</f>
        <v>N</v>
      </c>
      <c r="J114">
        <v>60</v>
      </c>
      <c r="K114">
        <v>30</v>
      </c>
    </row>
    <row r="115" spans="1:11" x14ac:dyDescent="0.25">
      <c r="A115" t="str">
        <f t="shared" si="9"/>
        <v>3108</v>
      </c>
      <c r="B115" t="str">
        <f t="shared" si="10"/>
        <v/>
      </c>
      <c r="C115" t="str">
        <f>T("3/8/2013")</f>
        <v>3/8/2013</v>
      </c>
      <c r="D115" t="str">
        <f>T("00078060751")</f>
        <v>00078060751</v>
      </c>
      <c r="E115" t="str">
        <f>T("1715830")</f>
        <v>1715830</v>
      </c>
      <c r="F115" t="str">
        <f>T("1902887805")</f>
        <v>1902887805</v>
      </c>
      <c r="G115" t="str">
        <f t="shared" si="11"/>
        <v>Retail</v>
      </c>
      <c r="H115" t="str">
        <f>T("0")</f>
        <v>0</v>
      </c>
      <c r="I115" t="str">
        <f>T("Y")</f>
        <v>Y</v>
      </c>
      <c r="J115">
        <v>28</v>
      </c>
      <c r="K115">
        <v>28</v>
      </c>
    </row>
    <row r="116" spans="1:11" x14ac:dyDescent="0.25">
      <c r="A116" t="str">
        <f t="shared" si="9"/>
        <v>3108</v>
      </c>
      <c r="B116" t="str">
        <f t="shared" si="10"/>
        <v/>
      </c>
      <c r="C116" t="str">
        <f>T("3/8/2013")</f>
        <v>3/8/2013</v>
      </c>
      <c r="D116" t="str">
        <f>T("63323012310")</f>
        <v>63323012310</v>
      </c>
      <c r="E116" t="str">
        <f>T("4551861")</f>
        <v>4551861</v>
      </c>
      <c r="F116" t="str">
        <f>T("1831208263")</f>
        <v>1831208263</v>
      </c>
      <c r="G116" t="str">
        <f t="shared" si="11"/>
        <v>Retail</v>
      </c>
      <c r="H116" t="str">
        <f>T("1")</f>
        <v>1</v>
      </c>
      <c r="I116" t="str">
        <f>T("N")</f>
        <v>N</v>
      </c>
      <c r="J116">
        <v>4</v>
      </c>
      <c r="K116">
        <v>28</v>
      </c>
    </row>
    <row r="117" spans="1:11" x14ac:dyDescent="0.25">
      <c r="A117" t="str">
        <f t="shared" si="9"/>
        <v>3108</v>
      </c>
      <c r="B117" t="str">
        <f t="shared" si="10"/>
        <v/>
      </c>
      <c r="C117" t="str">
        <f>T("3/11/2013")</f>
        <v>3/11/2013</v>
      </c>
      <c r="D117" t="str">
        <f>T("00023114501")</f>
        <v>00023114501</v>
      </c>
      <c r="E117" t="str">
        <f>T("1715830")</f>
        <v>1715830</v>
      </c>
      <c r="F117" t="str">
        <f>T("1902887805")</f>
        <v>1902887805</v>
      </c>
      <c r="G117" t="str">
        <f t="shared" ref="G117:G148" si="14">T("Retail")</f>
        <v>Retail</v>
      </c>
      <c r="H117" t="str">
        <f>T("0")</f>
        <v>0</v>
      </c>
      <c r="I117" t="str">
        <f>T("Y")</f>
        <v>Y</v>
      </c>
      <c r="J117">
        <v>2</v>
      </c>
      <c r="K117">
        <v>30</v>
      </c>
    </row>
    <row r="118" spans="1:11" x14ac:dyDescent="0.25">
      <c r="A118" t="str">
        <f t="shared" si="9"/>
        <v>3108</v>
      </c>
      <c r="B118" t="str">
        <f t="shared" si="10"/>
        <v/>
      </c>
      <c r="C118" t="str">
        <f>T("3/11/2013")</f>
        <v>3/11/2013</v>
      </c>
      <c r="D118" t="str">
        <f>T("00074333330")</f>
        <v>00074333330</v>
      </c>
      <c r="E118" t="str">
        <f>T("4530538")</f>
        <v>4530538</v>
      </c>
      <c r="F118" t="str">
        <f>T("1295888949")</f>
        <v>1295888949</v>
      </c>
      <c r="G118" t="str">
        <f t="shared" si="14"/>
        <v>Retail</v>
      </c>
      <c r="H118" t="str">
        <f>T("1")</f>
        <v>1</v>
      </c>
      <c r="I118" t="str">
        <f>T("N")</f>
        <v>N</v>
      </c>
      <c r="J118">
        <v>30</v>
      </c>
      <c r="K118">
        <v>30</v>
      </c>
    </row>
    <row r="119" spans="1:11" x14ac:dyDescent="0.25">
      <c r="A119" t="str">
        <f t="shared" si="9"/>
        <v>3108</v>
      </c>
      <c r="B119" t="str">
        <f t="shared" si="10"/>
        <v/>
      </c>
      <c r="C119" t="str">
        <f>T("3/12/2013")</f>
        <v>3/12/2013</v>
      </c>
      <c r="D119" t="str">
        <f>T("00074433907")</f>
        <v>00074433907</v>
      </c>
      <c r="E119" t="str">
        <f>T("1715830")</f>
        <v>1715830</v>
      </c>
      <c r="F119" t="str">
        <f>T("1902887805")</f>
        <v>1902887805</v>
      </c>
      <c r="G119" t="str">
        <f t="shared" si="14"/>
        <v>Retail</v>
      </c>
      <c r="H119" t="str">
        <f>T("1")</f>
        <v>1</v>
      </c>
      <c r="I119" t="str">
        <f>T("Y")</f>
        <v>Y</v>
      </c>
      <c r="J119">
        <v>4</v>
      </c>
      <c r="K119">
        <v>30</v>
      </c>
    </row>
    <row r="120" spans="1:11" x14ac:dyDescent="0.25">
      <c r="A120" t="str">
        <f t="shared" si="9"/>
        <v>3108</v>
      </c>
      <c r="B120" t="str">
        <f t="shared" si="10"/>
        <v/>
      </c>
      <c r="C120" t="str">
        <f>T("3/12/2013")</f>
        <v>3/12/2013</v>
      </c>
      <c r="D120" t="str">
        <f>T("50419017103")</f>
        <v>50419017103</v>
      </c>
      <c r="E120" t="str">
        <f>T("1466033")</f>
        <v>1466033</v>
      </c>
      <c r="F120" t="str">
        <f>T("1134100134")</f>
        <v>1134100134</v>
      </c>
      <c r="G120" t="str">
        <f t="shared" si="14"/>
        <v>Retail</v>
      </c>
      <c r="H120" t="str">
        <f>T("0")</f>
        <v>0</v>
      </c>
      <c r="I120" t="str">
        <f>T("N")</f>
        <v>N</v>
      </c>
      <c r="J120">
        <v>112</v>
      </c>
      <c r="K120">
        <v>28</v>
      </c>
    </row>
    <row r="121" spans="1:11" x14ac:dyDescent="0.25">
      <c r="A121" t="str">
        <f t="shared" si="9"/>
        <v>3108</v>
      </c>
      <c r="B121" t="str">
        <f t="shared" si="10"/>
        <v/>
      </c>
      <c r="C121" t="str">
        <f>T("3/14/2013")</f>
        <v>3/14/2013</v>
      </c>
      <c r="D121" t="str">
        <f>T("00074433902")</f>
        <v>00074433902</v>
      </c>
      <c r="E121" t="str">
        <f>T("1715830")</f>
        <v>1715830</v>
      </c>
      <c r="F121" t="str">
        <f>T("1902887805")</f>
        <v>1902887805</v>
      </c>
      <c r="G121" t="str">
        <f t="shared" si="14"/>
        <v>Retail</v>
      </c>
      <c r="H121" t="str">
        <f t="shared" ref="H121:H129" si="15">T("1")</f>
        <v>1</v>
      </c>
      <c r="I121" t="str">
        <f>T("Y")</f>
        <v>Y</v>
      </c>
      <c r="J121">
        <v>2</v>
      </c>
      <c r="K121">
        <v>28</v>
      </c>
    </row>
    <row r="122" spans="1:11" x14ac:dyDescent="0.25">
      <c r="A122" t="str">
        <f t="shared" si="9"/>
        <v>3108</v>
      </c>
      <c r="B122" t="str">
        <f t="shared" si="10"/>
        <v/>
      </c>
      <c r="C122" t="str">
        <f>T("3/15/2013")</f>
        <v>3/15/2013</v>
      </c>
      <c r="D122" t="str">
        <f>T("00074679922")</f>
        <v>00074679922</v>
      </c>
      <c r="E122" t="str">
        <f>T("4548383")</f>
        <v>4548383</v>
      </c>
      <c r="F122" t="str">
        <f>T("1144497116")</f>
        <v>1144497116</v>
      </c>
      <c r="G122" t="str">
        <f t="shared" si="14"/>
        <v>Retail</v>
      </c>
      <c r="H122" t="str">
        <f t="shared" si="15"/>
        <v>1</v>
      </c>
      <c r="I122" t="str">
        <f>T("N")</f>
        <v>N</v>
      </c>
      <c r="J122">
        <v>0</v>
      </c>
      <c r="K122">
        <v>0</v>
      </c>
    </row>
    <row r="123" spans="1:11" x14ac:dyDescent="0.25">
      <c r="A123" t="str">
        <f t="shared" si="9"/>
        <v>3108</v>
      </c>
      <c r="B123" t="str">
        <f t="shared" si="10"/>
        <v/>
      </c>
      <c r="C123" t="str">
        <f>T("3/15/2013")</f>
        <v>3/15/2013</v>
      </c>
      <c r="D123" t="str">
        <f>T("61958070101")</f>
        <v>61958070101</v>
      </c>
      <c r="E123" t="str">
        <f>T("4548383")</f>
        <v>4548383</v>
      </c>
      <c r="F123" t="str">
        <f>T("1144497116")</f>
        <v>1144497116</v>
      </c>
      <c r="G123" t="str">
        <f t="shared" si="14"/>
        <v>Retail</v>
      </c>
      <c r="H123" t="str">
        <f t="shared" si="15"/>
        <v>1</v>
      </c>
      <c r="I123" t="str">
        <f>T("N")</f>
        <v>N</v>
      </c>
      <c r="J123">
        <v>30</v>
      </c>
      <c r="K123">
        <v>30</v>
      </c>
    </row>
    <row r="124" spans="1:11" x14ac:dyDescent="0.25">
      <c r="A124" t="str">
        <f t="shared" si="9"/>
        <v>3108</v>
      </c>
      <c r="B124" t="str">
        <f t="shared" si="10"/>
        <v/>
      </c>
      <c r="C124" t="str">
        <f>T("3/18/2013")</f>
        <v>3/18/2013</v>
      </c>
      <c r="D124" t="str">
        <f>T("00004025943")</f>
        <v>00004025943</v>
      </c>
      <c r="E124" t="str">
        <f>T("4537809")</f>
        <v>4537809</v>
      </c>
      <c r="F124" t="str">
        <f>T("1518925809")</f>
        <v>1518925809</v>
      </c>
      <c r="G124" t="str">
        <f t="shared" si="14"/>
        <v>Retail</v>
      </c>
      <c r="H124" t="str">
        <f t="shared" si="15"/>
        <v>1</v>
      </c>
      <c r="I124" t="str">
        <f>T("N")</f>
        <v>N</v>
      </c>
      <c r="J124">
        <v>60</v>
      </c>
      <c r="K124">
        <v>30</v>
      </c>
    </row>
    <row r="125" spans="1:11" x14ac:dyDescent="0.25">
      <c r="A125" t="str">
        <f t="shared" si="9"/>
        <v>3108</v>
      </c>
      <c r="B125" t="str">
        <f t="shared" si="10"/>
        <v/>
      </c>
      <c r="C125" t="str">
        <f>T("3/18/2013")</f>
        <v>3/18/2013</v>
      </c>
      <c r="D125" t="str">
        <f>T("00074679922")</f>
        <v>00074679922</v>
      </c>
      <c r="E125" t="str">
        <f>T("4548383")</f>
        <v>4548383</v>
      </c>
      <c r="F125" t="str">
        <f>T("1144497116")</f>
        <v>1144497116</v>
      </c>
      <c r="G125" t="str">
        <f t="shared" si="14"/>
        <v>Retail</v>
      </c>
      <c r="H125" t="str">
        <f t="shared" si="15"/>
        <v>1</v>
      </c>
      <c r="I125" t="str">
        <f>T("N")</f>
        <v>N</v>
      </c>
      <c r="J125">
        <v>120</v>
      </c>
      <c r="K125">
        <v>30</v>
      </c>
    </row>
    <row r="126" spans="1:11" x14ac:dyDescent="0.25">
      <c r="A126" t="str">
        <f t="shared" si="9"/>
        <v>3108</v>
      </c>
      <c r="B126" t="str">
        <f t="shared" si="10"/>
        <v/>
      </c>
      <c r="C126" t="str">
        <f>T("3/18/2013")</f>
        <v>3/18/2013</v>
      </c>
      <c r="D126" t="str">
        <f>T("16729004201")</f>
        <v>16729004201</v>
      </c>
      <c r="E126" t="str">
        <f>T("4562977")</f>
        <v>4562977</v>
      </c>
      <c r="F126" t="str">
        <f>T("1669570412")</f>
        <v>1669570412</v>
      </c>
      <c r="G126" t="str">
        <f t="shared" si="14"/>
        <v>Retail</v>
      </c>
      <c r="H126" t="str">
        <f t="shared" si="15"/>
        <v>1</v>
      </c>
      <c r="I126" t="str">
        <f>T("N")</f>
        <v>N</v>
      </c>
      <c r="J126">
        <v>120</v>
      </c>
      <c r="K126">
        <v>30</v>
      </c>
    </row>
    <row r="127" spans="1:11" x14ac:dyDescent="0.25">
      <c r="A127" t="str">
        <f t="shared" si="9"/>
        <v>3108</v>
      </c>
      <c r="B127" t="str">
        <f t="shared" si="10"/>
        <v/>
      </c>
      <c r="C127" t="str">
        <f>T("3/18/2013")</f>
        <v>3/18/2013</v>
      </c>
      <c r="D127" t="str">
        <f>T("58406043504")</f>
        <v>58406043504</v>
      </c>
      <c r="E127" t="str">
        <f>T("1715830")</f>
        <v>1715830</v>
      </c>
      <c r="F127" t="str">
        <f>T("1902887805")</f>
        <v>1902887805</v>
      </c>
      <c r="G127" t="str">
        <f t="shared" si="14"/>
        <v>Retail</v>
      </c>
      <c r="H127" t="str">
        <f t="shared" si="15"/>
        <v>1</v>
      </c>
      <c r="I127" t="str">
        <f>T("Y")</f>
        <v>Y</v>
      </c>
      <c r="J127">
        <v>4</v>
      </c>
      <c r="K127">
        <v>28</v>
      </c>
    </row>
    <row r="128" spans="1:11" x14ac:dyDescent="0.25">
      <c r="A128" t="str">
        <f t="shared" si="9"/>
        <v>3108</v>
      </c>
      <c r="B128" t="str">
        <f t="shared" si="10"/>
        <v/>
      </c>
      <c r="C128" t="str">
        <f>T("3/19/2013")</f>
        <v>3/19/2013</v>
      </c>
      <c r="D128" t="str">
        <f>T("50474071079")</f>
        <v>50474071079</v>
      </c>
      <c r="E128" t="str">
        <f>T("1715830")</f>
        <v>1715830</v>
      </c>
      <c r="F128" t="str">
        <f>T("1902887805")</f>
        <v>1902887805</v>
      </c>
      <c r="G128" t="str">
        <f t="shared" si="14"/>
        <v>Retail</v>
      </c>
      <c r="H128" t="str">
        <f t="shared" si="15"/>
        <v>1</v>
      </c>
      <c r="I128" t="str">
        <f>T("Y")</f>
        <v>Y</v>
      </c>
      <c r="J128">
        <v>1</v>
      </c>
      <c r="K128">
        <v>28</v>
      </c>
    </row>
    <row r="129" spans="1:11" x14ac:dyDescent="0.25">
      <c r="A129" t="str">
        <f t="shared" si="9"/>
        <v>3108</v>
      </c>
      <c r="B129" t="str">
        <f t="shared" si="10"/>
        <v/>
      </c>
      <c r="C129" t="str">
        <f>T("3/20/2013")</f>
        <v>3/20/2013</v>
      </c>
      <c r="D129" t="str">
        <f>T("00074433902")</f>
        <v>00074433902</v>
      </c>
      <c r="E129" t="str">
        <f>T("1715830")</f>
        <v>1715830</v>
      </c>
      <c r="F129" t="str">
        <f>T("1902887805")</f>
        <v>1902887805</v>
      </c>
      <c r="G129" t="str">
        <f t="shared" si="14"/>
        <v>Retail</v>
      </c>
      <c r="H129" t="str">
        <f t="shared" si="15"/>
        <v>1</v>
      </c>
      <c r="I129" t="str">
        <f>T("Y")</f>
        <v>Y</v>
      </c>
      <c r="J129">
        <v>2</v>
      </c>
      <c r="K129">
        <v>28</v>
      </c>
    </row>
    <row r="130" spans="1:11" x14ac:dyDescent="0.25">
      <c r="A130" t="str">
        <f t="shared" si="9"/>
        <v>3108</v>
      </c>
      <c r="B130" t="str">
        <f t="shared" si="10"/>
        <v/>
      </c>
      <c r="C130" t="str">
        <f>T("3/20/2013")</f>
        <v>3/20/2013</v>
      </c>
      <c r="D130" t="str">
        <f>T("10019095501")</f>
        <v>10019095501</v>
      </c>
      <c r="E130" t="str">
        <f>T("4544424")</f>
        <v>4544424</v>
      </c>
      <c r="F130" t="str">
        <f>T("1629195045")</f>
        <v>1629195045</v>
      </c>
      <c r="G130" t="str">
        <f t="shared" si="14"/>
        <v>Retail</v>
      </c>
      <c r="H130" t="str">
        <f>T("0")</f>
        <v>0</v>
      </c>
      <c r="I130" t="str">
        <f>T("N")</f>
        <v>N</v>
      </c>
      <c r="J130">
        <v>0</v>
      </c>
      <c r="K130">
        <v>0</v>
      </c>
    </row>
    <row r="131" spans="1:11" x14ac:dyDescent="0.25">
      <c r="A131" t="str">
        <f t="shared" si="9"/>
        <v>3108</v>
      </c>
      <c r="B131" t="str">
        <f t="shared" si="10"/>
        <v/>
      </c>
      <c r="C131" t="str">
        <f>T("3/21/2013")</f>
        <v>3/21/2013</v>
      </c>
      <c r="D131" t="str">
        <f>T("00023114501")</f>
        <v>00023114501</v>
      </c>
      <c r="E131" t="str">
        <f>T("1715830")</f>
        <v>1715830</v>
      </c>
      <c r="F131" t="str">
        <f>T("1902887805")</f>
        <v>1902887805</v>
      </c>
      <c r="G131" t="str">
        <f t="shared" si="14"/>
        <v>Retail</v>
      </c>
      <c r="H131" t="str">
        <f>T("0")</f>
        <v>0</v>
      </c>
      <c r="I131" t="str">
        <f>T("Y")</f>
        <v>Y</v>
      </c>
      <c r="J131">
        <v>5</v>
      </c>
      <c r="K131">
        <v>90</v>
      </c>
    </row>
    <row r="132" spans="1:11" x14ac:dyDescent="0.25">
      <c r="A132" t="str">
        <f t="shared" si="9"/>
        <v>3108</v>
      </c>
      <c r="B132" t="str">
        <f t="shared" si="10"/>
        <v/>
      </c>
      <c r="C132" t="str">
        <f>T("3/22/2013")</f>
        <v>3/22/2013</v>
      </c>
      <c r="D132" t="str">
        <f>T("10019095501")</f>
        <v>10019095501</v>
      </c>
      <c r="E132" t="str">
        <f>T("4544424")</f>
        <v>4544424</v>
      </c>
      <c r="F132" t="str">
        <f>T("1629195045")</f>
        <v>1629195045</v>
      </c>
      <c r="G132" t="str">
        <f t="shared" si="14"/>
        <v>Retail</v>
      </c>
      <c r="H132" t="str">
        <f>T("0")</f>
        <v>0</v>
      </c>
      <c r="I132" t="str">
        <f>T("N")</f>
        <v>N</v>
      </c>
      <c r="J132">
        <v>3</v>
      </c>
      <c r="K132">
        <v>21</v>
      </c>
    </row>
    <row r="133" spans="1:11" x14ac:dyDescent="0.25">
      <c r="A133" t="str">
        <f t="shared" si="9"/>
        <v>3108</v>
      </c>
      <c r="B133" t="str">
        <f t="shared" si="10"/>
        <v/>
      </c>
      <c r="C133" t="str">
        <f>T("3/22/2013")</f>
        <v>3/22/2013</v>
      </c>
      <c r="D133" t="str">
        <f>T("58406044504")</f>
        <v>58406044504</v>
      </c>
      <c r="E133" t="str">
        <f>T("1715830")</f>
        <v>1715830</v>
      </c>
      <c r="F133" t="str">
        <f>T("1902887805")</f>
        <v>1902887805</v>
      </c>
      <c r="G133" t="str">
        <f t="shared" si="14"/>
        <v>Retail</v>
      </c>
      <c r="H133" t="str">
        <f t="shared" ref="H133:H142" si="16">T("1")</f>
        <v>1</v>
      </c>
      <c r="I133" t="str">
        <f>T("Y")</f>
        <v>Y</v>
      </c>
      <c r="J133">
        <v>4</v>
      </c>
      <c r="K133">
        <v>28</v>
      </c>
    </row>
    <row r="134" spans="1:11" x14ac:dyDescent="0.25">
      <c r="A134" t="str">
        <f t="shared" si="9"/>
        <v>3108</v>
      </c>
      <c r="B134" t="str">
        <f t="shared" si="10"/>
        <v/>
      </c>
      <c r="C134" t="str">
        <f>T("3/23/2013")</f>
        <v>3/23/2013</v>
      </c>
      <c r="D134" t="str">
        <f>T("61958070101")</f>
        <v>61958070101</v>
      </c>
      <c r="E134" t="str">
        <f>T("4530538")</f>
        <v>4530538</v>
      </c>
      <c r="F134" t="str">
        <f>T("1295888949")</f>
        <v>1295888949</v>
      </c>
      <c r="G134" t="str">
        <f t="shared" si="14"/>
        <v>Retail</v>
      </c>
      <c r="H134" t="str">
        <f t="shared" si="16"/>
        <v>1</v>
      </c>
      <c r="I134" t="str">
        <f>T("N")</f>
        <v>N</v>
      </c>
      <c r="J134">
        <v>30</v>
      </c>
      <c r="K134">
        <v>30</v>
      </c>
    </row>
    <row r="135" spans="1:11" x14ac:dyDescent="0.25">
      <c r="A135" t="str">
        <f t="shared" ref="A135:A198" si="17">T("3108")</f>
        <v>3108</v>
      </c>
      <c r="B135" t="str">
        <f t="shared" ref="B135:B198" si="18">T("")</f>
        <v/>
      </c>
      <c r="C135" t="str">
        <f>T("3/25/2013")</f>
        <v>3/25/2013</v>
      </c>
      <c r="D135" t="str">
        <f>T("00008104105")</f>
        <v>00008104105</v>
      </c>
      <c r="E135" t="str">
        <f>T("4548802")</f>
        <v>4548802</v>
      </c>
      <c r="F135" t="str">
        <f>T("1841459328")</f>
        <v>1841459328</v>
      </c>
      <c r="G135" t="str">
        <f t="shared" si="14"/>
        <v>Retail</v>
      </c>
      <c r="H135" t="str">
        <f t="shared" si="16"/>
        <v>1</v>
      </c>
      <c r="I135" t="str">
        <f>T("N")</f>
        <v>N</v>
      </c>
      <c r="J135">
        <v>30</v>
      </c>
      <c r="K135">
        <v>30</v>
      </c>
    </row>
    <row r="136" spans="1:11" x14ac:dyDescent="0.25">
      <c r="A136" t="str">
        <f t="shared" si="17"/>
        <v>3108</v>
      </c>
      <c r="B136" t="str">
        <f t="shared" si="18"/>
        <v/>
      </c>
      <c r="C136" t="str">
        <f>T("3/25/2013")</f>
        <v>3/25/2013</v>
      </c>
      <c r="D136" t="str">
        <f>T("00069098038")</f>
        <v>00069098038</v>
      </c>
      <c r="E136" t="str">
        <f>T("1466033")</f>
        <v>1466033</v>
      </c>
      <c r="F136" t="str">
        <f>T("1134100134")</f>
        <v>1134100134</v>
      </c>
      <c r="G136" t="str">
        <f t="shared" si="14"/>
        <v>Retail</v>
      </c>
      <c r="H136" t="str">
        <f t="shared" si="16"/>
        <v>1</v>
      </c>
      <c r="I136" t="str">
        <f>T("Y")</f>
        <v>Y</v>
      </c>
      <c r="J136">
        <v>56</v>
      </c>
      <c r="K136">
        <v>56</v>
      </c>
    </row>
    <row r="137" spans="1:11" x14ac:dyDescent="0.25">
      <c r="A137" t="str">
        <f t="shared" si="17"/>
        <v>3108</v>
      </c>
      <c r="B137" t="str">
        <f t="shared" si="18"/>
        <v/>
      </c>
      <c r="C137" t="str">
        <f>T("3/25/2013")</f>
        <v>3/25/2013</v>
      </c>
      <c r="D137" t="str">
        <f>T("00093747701")</f>
        <v>00093747701</v>
      </c>
      <c r="E137" t="str">
        <f>T("4594708")</f>
        <v>4594708</v>
      </c>
      <c r="F137" t="str">
        <f>T("1114934122")</f>
        <v>1114934122</v>
      </c>
      <c r="G137" t="str">
        <f t="shared" si="14"/>
        <v>Retail</v>
      </c>
      <c r="H137" t="str">
        <f t="shared" si="16"/>
        <v>1</v>
      </c>
      <c r="I137" t="str">
        <f>T("N")</f>
        <v>N</v>
      </c>
      <c r="J137">
        <v>120</v>
      </c>
      <c r="K137">
        <v>30</v>
      </c>
    </row>
    <row r="138" spans="1:11" x14ac:dyDescent="0.25">
      <c r="A138" t="str">
        <f t="shared" si="17"/>
        <v>3108</v>
      </c>
      <c r="B138" t="str">
        <f t="shared" si="18"/>
        <v/>
      </c>
      <c r="C138" t="str">
        <f>T("3/25/2013")</f>
        <v>3/25/2013</v>
      </c>
      <c r="D138" t="str">
        <f>T("00469061773")</f>
        <v>00469061773</v>
      </c>
      <c r="E138" t="str">
        <f>T("4537809")</f>
        <v>4537809</v>
      </c>
      <c r="F138" t="str">
        <f>T("1518925809")</f>
        <v>1518925809</v>
      </c>
      <c r="G138" t="str">
        <f t="shared" si="14"/>
        <v>Retail</v>
      </c>
      <c r="H138" t="str">
        <f t="shared" si="16"/>
        <v>1</v>
      </c>
      <c r="I138" t="str">
        <f>T("N")</f>
        <v>N</v>
      </c>
      <c r="J138">
        <v>60</v>
      </c>
      <c r="K138">
        <v>30</v>
      </c>
    </row>
    <row r="139" spans="1:11" x14ac:dyDescent="0.25">
      <c r="A139" t="str">
        <f t="shared" si="17"/>
        <v>3108</v>
      </c>
      <c r="B139" t="str">
        <f t="shared" si="18"/>
        <v/>
      </c>
      <c r="C139" t="str">
        <f>T("3/26/2013")</f>
        <v>3/26/2013</v>
      </c>
      <c r="D139" t="str">
        <f>T("50474071079")</f>
        <v>50474071079</v>
      </c>
      <c r="E139" t="str">
        <f>T("4509242")</f>
        <v>4509242</v>
      </c>
      <c r="F139" t="str">
        <f>T("1164403069")</f>
        <v>1164403069</v>
      </c>
      <c r="G139" t="str">
        <f t="shared" si="14"/>
        <v>Retail</v>
      </c>
      <c r="H139" t="str">
        <f t="shared" si="16"/>
        <v>1</v>
      </c>
      <c r="I139" t="str">
        <f t="shared" ref="I139:I146" si="19">T("Y")</f>
        <v>Y</v>
      </c>
      <c r="J139">
        <v>1</v>
      </c>
      <c r="K139">
        <v>28</v>
      </c>
    </row>
    <row r="140" spans="1:11" x14ac:dyDescent="0.25">
      <c r="A140" t="str">
        <f t="shared" si="17"/>
        <v>3108</v>
      </c>
      <c r="B140" t="str">
        <f t="shared" si="18"/>
        <v/>
      </c>
      <c r="C140" t="str">
        <f>T("3/27/2013")</f>
        <v>3/27/2013</v>
      </c>
      <c r="D140" t="str">
        <f>T("00002840001")</f>
        <v>00002840001</v>
      </c>
      <c r="E140" t="str">
        <f>T("1715830")</f>
        <v>1715830</v>
      </c>
      <c r="F140" t="str">
        <f>T("1902887805")</f>
        <v>1902887805</v>
      </c>
      <c r="G140" t="str">
        <f t="shared" si="14"/>
        <v>Retail</v>
      </c>
      <c r="H140" t="str">
        <f t="shared" si="16"/>
        <v>1</v>
      </c>
      <c r="I140" t="str">
        <f t="shared" si="19"/>
        <v>Y</v>
      </c>
      <c r="J140">
        <v>2</v>
      </c>
      <c r="K140">
        <v>28</v>
      </c>
    </row>
    <row r="141" spans="1:11" x14ac:dyDescent="0.25">
      <c r="A141" t="str">
        <f t="shared" si="17"/>
        <v>3108</v>
      </c>
      <c r="B141" t="str">
        <f t="shared" si="18"/>
        <v/>
      </c>
      <c r="C141" t="str">
        <f>T("3/28/2013")</f>
        <v>3/28/2013</v>
      </c>
      <c r="D141" t="str">
        <f>T("00074433902")</f>
        <v>00074433902</v>
      </c>
      <c r="E141" t="str">
        <f>T("1715830")</f>
        <v>1715830</v>
      </c>
      <c r="F141" t="str">
        <f>T("1902887805")</f>
        <v>1902887805</v>
      </c>
      <c r="G141" t="str">
        <f t="shared" si="14"/>
        <v>Retail</v>
      </c>
      <c r="H141" t="str">
        <f t="shared" si="16"/>
        <v>1</v>
      </c>
      <c r="I141" t="str">
        <f t="shared" si="19"/>
        <v>Y</v>
      </c>
      <c r="J141">
        <v>2</v>
      </c>
      <c r="K141">
        <v>28</v>
      </c>
    </row>
    <row r="142" spans="1:11" x14ac:dyDescent="0.25">
      <c r="A142" t="str">
        <f t="shared" si="17"/>
        <v>3108</v>
      </c>
      <c r="B142" t="str">
        <f t="shared" si="18"/>
        <v/>
      </c>
      <c r="C142" t="str">
        <f>T("3/28/2013")</f>
        <v>3/28/2013</v>
      </c>
      <c r="D142" t="str">
        <f>T("00078043815")</f>
        <v>00078043815</v>
      </c>
      <c r="E142" t="str">
        <f>T("1715830")</f>
        <v>1715830</v>
      </c>
      <c r="F142" t="str">
        <f>T("1902887805")</f>
        <v>1902887805</v>
      </c>
      <c r="G142" t="str">
        <f t="shared" si="14"/>
        <v>Retail</v>
      </c>
      <c r="H142" t="str">
        <f t="shared" si="16"/>
        <v>1</v>
      </c>
      <c r="I142" t="str">
        <f t="shared" si="19"/>
        <v>Y</v>
      </c>
      <c r="J142">
        <v>30</v>
      </c>
      <c r="K142">
        <v>30</v>
      </c>
    </row>
    <row r="143" spans="1:11" x14ac:dyDescent="0.25">
      <c r="A143" t="str">
        <f t="shared" si="17"/>
        <v>3108</v>
      </c>
      <c r="B143" t="str">
        <f t="shared" si="18"/>
        <v/>
      </c>
      <c r="C143" t="str">
        <f>T("3/28/2013")</f>
        <v>3/28/2013</v>
      </c>
      <c r="D143" t="str">
        <f>T("13533080024")</f>
        <v>13533080024</v>
      </c>
      <c r="E143" t="str">
        <f>T("0591796")</f>
        <v>0591796</v>
      </c>
      <c r="F143" t="str">
        <f>T("1013998921")</f>
        <v>1013998921</v>
      </c>
      <c r="G143" t="str">
        <f t="shared" si="14"/>
        <v>Retail</v>
      </c>
      <c r="H143" t="str">
        <f>T("0")</f>
        <v>0</v>
      </c>
      <c r="I143" t="str">
        <f t="shared" si="19"/>
        <v>Y</v>
      </c>
      <c r="J143">
        <v>400</v>
      </c>
      <c r="K143">
        <v>56</v>
      </c>
    </row>
    <row r="144" spans="1:11" x14ac:dyDescent="0.25">
      <c r="A144" t="str">
        <f t="shared" si="17"/>
        <v>3108</v>
      </c>
      <c r="B144" t="str">
        <f t="shared" si="18"/>
        <v/>
      </c>
      <c r="C144" t="str">
        <f>T("3/28/2013")</f>
        <v>3/28/2013</v>
      </c>
      <c r="D144" t="str">
        <f>T("58406044504")</f>
        <v>58406044504</v>
      </c>
      <c r="E144" t="str">
        <f>T("1715830")</f>
        <v>1715830</v>
      </c>
      <c r="F144" t="str">
        <f>T("1902887805")</f>
        <v>1902887805</v>
      </c>
      <c r="G144" t="str">
        <f t="shared" si="14"/>
        <v>Retail</v>
      </c>
      <c r="H144" t="str">
        <f t="shared" ref="H144:H161" si="20">T("1")</f>
        <v>1</v>
      </c>
      <c r="I144" t="str">
        <f t="shared" si="19"/>
        <v>Y</v>
      </c>
      <c r="J144">
        <v>4</v>
      </c>
      <c r="K144">
        <v>28</v>
      </c>
    </row>
    <row r="145" spans="1:11" x14ac:dyDescent="0.25">
      <c r="A145" t="str">
        <f t="shared" si="17"/>
        <v>3108</v>
      </c>
      <c r="B145" t="str">
        <f t="shared" si="18"/>
        <v/>
      </c>
      <c r="C145" t="str">
        <f>T("3/29/2013")</f>
        <v>3/29/2013</v>
      </c>
      <c r="D145" t="str">
        <f>T("00002814901")</f>
        <v>00002814901</v>
      </c>
      <c r="E145" t="str">
        <f>T("3958898")</f>
        <v>3958898</v>
      </c>
      <c r="F145" t="str">
        <f>T("1043382302")</f>
        <v>1043382302</v>
      </c>
      <c r="G145" t="str">
        <f t="shared" si="14"/>
        <v>Retail</v>
      </c>
      <c r="H145" t="str">
        <f t="shared" si="20"/>
        <v>1</v>
      </c>
      <c r="I145" t="str">
        <f t="shared" si="19"/>
        <v>Y</v>
      </c>
      <c r="J145">
        <v>2</v>
      </c>
      <c r="K145">
        <v>24</v>
      </c>
    </row>
    <row r="146" spans="1:11" x14ac:dyDescent="0.25">
      <c r="A146" t="str">
        <f t="shared" si="17"/>
        <v>3108</v>
      </c>
      <c r="B146" t="str">
        <f t="shared" si="18"/>
        <v/>
      </c>
      <c r="C146" t="str">
        <f>T("3/29/2013")</f>
        <v>3/29/2013</v>
      </c>
      <c r="D146" t="str">
        <f>T("00074433902")</f>
        <v>00074433902</v>
      </c>
      <c r="E146" t="str">
        <f>T("1715830")</f>
        <v>1715830</v>
      </c>
      <c r="F146" t="str">
        <f>T("1902887805")</f>
        <v>1902887805</v>
      </c>
      <c r="G146" t="str">
        <f t="shared" si="14"/>
        <v>Retail</v>
      </c>
      <c r="H146" t="str">
        <f t="shared" si="20"/>
        <v>1</v>
      </c>
      <c r="I146" t="str">
        <f t="shared" si="19"/>
        <v>Y</v>
      </c>
      <c r="J146">
        <v>4</v>
      </c>
      <c r="K146">
        <v>28</v>
      </c>
    </row>
    <row r="147" spans="1:11" x14ac:dyDescent="0.25">
      <c r="A147" t="str">
        <f t="shared" si="17"/>
        <v>3108</v>
      </c>
      <c r="B147" t="str">
        <f t="shared" si="18"/>
        <v/>
      </c>
      <c r="C147" t="str">
        <f>T("3/30/2013")</f>
        <v>3/30/2013</v>
      </c>
      <c r="D147" t="str">
        <f>T("49702020718")</f>
        <v>49702020718</v>
      </c>
      <c r="E147" t="str">
        <f>T("4530538")</f>
        <v>4530538</v>
      </c>
      <c r="F147" t="str">
        <f>T("1295888949")</f>
        <v>1295888949</v>
      </c>
      <c r="G147" t="str">
        <f t="shared" si="14"/>
        <v>Retail</v>
      </c>
      <c r="H147" t="str">
        <f t="shared" si="20"/>
        <v>1</v>
      </c>
      <c r="I147" t="str">
        <f>T("N")</f>
        <v>N</v>
      </c>
      <c r="J147">
        <v>60</v>
      </c>
      <c r="K147">
        <v>30</v>
      </c>
    </row>
    <row r="148" spans="1:11" x14ac:dyDescent="0.25">
      <c r="A148" t="str">
        <f t="shared" si="17"/>
        <v>3108</v>
      </c>
      <c r="B148" t="str">
        <f t="shared" si="18"/>
        <v/>
      </c>
      <c r="C148" t="str">
        <f>T("4/1/2013")</f>
        <v>4/1/2013</v>
      </c>
      <c r="D148" t="str">
        <f>T("00004035730")</f>
        <v>00004035730</v>
      </c>
      <c r="E148" t="str">
        <f>T("1715830")</f>
        <v>1715830</v>
      </c>
      <c r="F148" t="str">
        <f>T("1902887805")</f>
        <v>1902887805</v>
      </c>
      <c r="G148" t="str">
        <f t="shared" si="14"/>
        <v>Retail</v>
      </c>
      <c r="H148" t="str">
        <f t="shared" si="20"/>
        <v>1</v>
      </c>
      <c r="I148" t="str">
        <f>T("Y")</f>
        <v>Y</v>
      </c>
      <c r="J148">
        <v>2</v>
      </c>
      <c r="K148">
        <v>28</v>
      </c>
    </row>
    <row r="149" spans="1:11" x14ac:dyDescent="0.25">
      <c r="A149" t="str">
        <f t="shared" si="17"/>
        <v>3108</v>
      </c>
      <c r="B149" t="str">
        <f t="shared" si="18"/>
        <v/>
      </c>
      <c r="C149" t="str">
        <f>T("4/1/2013")</f>
        <v>4/1/2013</v>
      </c>
      <c r="D149" t="str">
        <f>T("15584010101")</f>
        <v>15584010101</v>
      </c>
      <c r="E149" t="str">
        <f>T("4558459")</f>
        <v>4558459</v>
      </c>
      <c r="F149" t="str">
        <f>T("1851461933")</f>
        <v>1851461933</v>
      </c>
      <c r="G149" t="str">
        <f t="shared" ref="G149:G181" si="21">T("Retail")</f>
        <v>Retail</v>
      </c>
      <c r="H149" t="str">
        <f t="shared" si="20"/>
        <v>1</v>
      </c>
      <c r="I149" t="str">
        <f>T("N")</f>
        <v>N</v>
      </c>
      <c r="J149">
        <v>30</v>
      </c>
      <c r="K149">
        <v>30</v>
      </c>
    </row>
    <row r="150" spans="1:11" x14ac:dyDescent="0.25">
      <c r="A150" t="str">
        <f t="shared" si="17"/>
        <v>3108</v>
      </c>
      <c r="B150" t="str">
        <f t="shared" si="18"/>
        <v/>
      </c>
      <c r="C150" t="str">
        <f>T("4/1/2013")</f>
        <v>4/1/2013</v>
      </c>
      <c r="D150" t="str">
        <f>T("51167010001")</f>
        <v>51167010001</v>
      </c>
      <c r="E150" t="str">
        <f>T("1715830")</f>
        <v>1715830</v>
      </c>
      <c r="F150" t="str">
        <f>T("1902887805")</f>
        <v>1902887805</v>
      </c>
      <c r="G150" t="str">
        <f t="shared" si="21"/>
        <v>Retail</v>
      </c>
      <c r="H150" t="str">
        <f t="shared" si="20"/>
        <v>1</v>
      </c>
      <c r="I150" t="str">
        <f>T("Y")</f>
        <v>Y</v>
      </c>
      <c r="J150">
        <v>168</v>
      </c>
      <c r="K150">
        <v>28</v>
      </c>
    </row>
    <row r="151" spans="1:11" x14ac:dyDescent="0.25">
      <c r="A151" t="str">
        <f t="shared" si="17"/>
        <v>3108</v>
      </c>
      <c r="B151" t="str">
        <f t="shared" si="18"/>
        <v/>
      </c>
      <c r="C151" t="str">
        <f>T("4/1/2013")</f>
        <v>4/1/2013</v>
      </c>
      <c r="D151" t="str">
        <f>T("68382004603")</f>
        <v>68382004603</v>
      </c>
      <c r="E151" t="str">
        <f>T("1715830")</f>
        <v>1715830</v>
      </c>
      <c r="F151" t="str">
        <f>T("1902887805")</f>
        <v>1902887805</v>
      </c>
      <c r="G151" t="str">
        <f t="shared" si="21"/>
        <v>Retail</v>
      </c>
      <c r="H151" t="str">
        <f t="shared" si="20"/>
        <v>1</v>
      </c>
      <c r="I151" t="str">
        <f>T("Y")</f>
        <v>Y</v>
      </c>
      <c r="J151">
        <v>168</v>
      </c>
      <c r="K151">
        <v>28</v>
      </c>
    </row>
    <row r="152" spans="1:11" x14ac:dyDescent="0.25">
      <c r="A152" t="str">
        <f t="shared" si="17"/>
        <v>3108</v>
      </c>
      <c r="B152" t="str">
        <f t="shared" si="18"/>
        <v/>
      </c>
      <c r="C152" t="str">
        <f t="shared" ref="C152:C157" si="22">T("4/2/2013")</f>
        <v>4/2/2013</v>
      </c>
      <c r="D152" t="str">
        <f>T("00004026001")</f>
        <v>00004026001</v>
      </c>
      <c r="E152" t="str">
        <f>T("4513619")</f>
        <v>4513619</v>
      </c>
      <c r="F152" t="str">
        <f>T("1184733669")</f>
        <v>1184733669</v>
      </c>
      <c r="G152" t="str">
        <f t="shared" si="21"/>
        <v>Retail</v>
      </c>
      <c r="H152" t="str">
        <f t="shared" si="20"/>
        <v>1</v>
      </c>
      <c r="I152" t="str">
        <f>T("N")</f>
        <v>N</v>
      </c>
      <c r="J152">
        <v>60</v>
      </c>
      <c r="K152">
        <v>30</v>
      </c>
    </row>
    <row r="153" spans="1:11" x14ac:dyDescent="0.25">
      <c r="A153" t="str">
        <f t="shared" si="17"/>
        <v>3108</v>
      </c>
      <c r="B153" t="str">
        <f t="shared" si="18"/>
        <v/>
      </c>
      <c r="C153" t="str">
        <f t="shared" si="22"/>
        <v>4/2/2013</v>
      </c>
      <c r="D153" t="str">
        <f>T("00008104105")</f>
        <v>00008104105</v>
      </c>
      <c r="E153" t="str">
        <f>T("4553005")</f>
        <v>4553005</v>
      </c>
      <c r="F153" t="str">
        <f>T("1477662807")</f>
        <v>1477662807</v>
      </c>
      <c r="G153" t="str">
        <f t="shared" si="21"/>
        <v>Retail</v>
      </c>
      <c r="H153" t="str">
        <f t="shared" si="20"/>
        <v>1</v>
      </c>
      <c r="I153" t="str">
        <f>T("N")</f>
        <v>N</v>
      </c>
      <c r="J153">
        <v>60</v>
      </c>
      <c r="K153">
        <v>30</v>
      </c>
    </row>
    <row r="154" spans="1:11" x14ac:dyDescent="0.25">
      <c r="A154" t="str">
        <f t="shared" si="17"/>
        <v>3108</v>
      </c>
      <c r="B154" t="str">
        <f t="shared" si="18"/>
        <v/>
      </c>
      <c r="C154" t="str">
        <f t="shared" si="22"/>
        <v>4/2/2013</v>
      </c>
      <c r="D154" t="str">
        <f>T("00469061773")</f>
        <v>00469061773</v>
      </c>
      <c r="E154" t="str">
        <f>T("4513619")</f>
        <v>4513619</v>
      </c>
      <c r="F154" t="str">
        <f>T("1184733669")</f>
        <v>1184733669</v>
      </c>
      <c r="G154" t="str">
        <f t="shared" si="21"/>
        <v>Retail</v>
      </c>
      <c r="H154" t="str">
        <f t="shared" si="20"/>
        <v>1</v>
      </c>
      <c r="I154" t="str">
        <f>T("N")</f>
        <v>N</v>
      </c>
      <c r="J154">
        <v>120</v>
      </c>
      <c r="K154">
        <v>30</v>
      </c>
    </row>
    <row r="155" spans="1:11" x14ac:dyDescent="0.25">
      <c r="A155" t="str">
        <f t="shared" si="17"/>
        <v>3108</v>
      </c>
      <c r="B155" t="str">
        <f t="shared" si="18"/>
        <v/>
      </c>
      <c r="C155" t="str">
        <f t="shared" si="22"/>
        <v>4/2/2013</v>
      </c>
      <c r="D155" t="str">
        <f>T("55513007530")</f>
        <v>55513007530</v>
      </c>
      <c r="E155" t="str">
        <f>T("1715830")</f>
        <v>1715830</v>
      </c>
      <c r="F155" t="str">
        <f>T("1902887805")</f>
        <v>1902887805</v>
      </c>
      <c r="G155" t="str">
        <f t="shared" si="21"/>
        <v>Retail</v>
      </c>
      <c r="H155" t="str">
        <f t="shared" si="20"/>
        <v>1</v>
      </c>
      <c r="I155" t="str">
        <f t="shared" ref="I155:I160" si="23">T("Y")</f>
        <v>Y</v>
      </c>
      <c r="J155">
        <v>30</v>
      </c>
      <c r="K155">
        <v>30</v>
      </c>
    </row>
    <row r="156" spans="1:11" x14ac:dyDescent="0.25">
      <c r="A156" t="str">
        <f t="shared" si="17"/>
        <v>3108</v>
      </c>
      <c r="B156" t="str">
        <f t="shared" si="18"/>
        <v/>
      </c>
      <c r="C156" t="str">
        <f t="shared" si="22"/>
        <v>4/2/2013</v>
      </c>
      <c r="D156" t="str">
        <f>T("58406044504")</f>
        <v>58406044504</v>
      </c>
      <c r="E156" t="str">
        <f>T("1715830")</f>
        <v>1715830</v>
      </c>
      <c r="F156" t="str">
        <f>T("1902887805")</f>
        <v>1902887805</v>
      </c>
      <c r="G156" t="str">
        <f t="shared" si="21"/>
        <v>Retail</v>
      </c>
      <c r="H156" t="str">
        <f t="shared" si="20"/>
        <v>1</v>
      </c>
      <c r="I156" t="str">
        <f t="shared" si="23"/>
        <v>Y</v>
      </c>
      <c r="J156">
        <v>0</v>
      </c>
      <c r="K156">
        <v>0</v>
      </c>
    </row>
    <row r="157" spans="1:11" x14ac:dyDescent="0.25">
      <c r="A157" t="str">
        <f t="shared" si="17"/>
        <v>3108</v>
      </c>
      <c r="B157" t="str">
        <f t="shared" si="18"/>
        <v/>
      </c>
      <c r="C157" t="str">
        <f t="shared" si="22"/>
        <v>4/2/2013</v>
      </c>
      <c r="D157" t="str">
        <f>T("68546031730")</f>
        <v>68546031730</v>
      </c>
      <c r="E157" t="str">
        <f>T("1715830")</f>
        <v>1715830</v>
      </c>
      <c r="F157" t="str">
        <f>T("1902887805")</f>
        <v>1902887805</v>
      </c>
      <c r="G157" t="str">
        <f t="shared" si="21"/>
        <v>Retail</v>
      </c>
      <c r="H157" t="str">
        <f t="shared" si="20"/>
        <v>1</v>
      </c>
      <c r="I157" t="str">
        <f t="shared" si="23"/>
        <v>Y</v>
      </c>
      <c r="J157">
        <v>2</v>
      </c>
      <c r="K157">
        <v>60</v>
      </c>
    </row>
    <row r="158" spans="1:11" x14ac:dyDescent="0.25">
      <c r="A158" t="str">
        <f t="shared" si="17"/>
        <v>3108</v>
      </c>
      <c r="B158" t="str">
        <f t="shared" si="18"/>
        <v/>
      </c>
      <c r="C158" t="str">
        <f>T("4/3/2013")</f>
        <v>4/3/2013</v>
      </c>
      <c r="D158" t="str">
        <f>T("00078043815")</f>
        <v>00078043815</v>
      </c>
      <c r="E158" t="str">
        <f>T("1715830")</f>
        <v>1715830</v>
      </c>
      <c r="F158" t="str">
        <f>T("1902887805")</f>
        <v>1902887805</v>
      </c>
      <c r="G158" t="str">
        <f t="shared" si="21"/>
        <v>Retail</v>
      </c>
      <c r="H158" t="str">
        <f t="shared" si="20"/>
        <v>1</v>
      </c>
      <c r="I158" t="str">
        <f t="shared" si="23"/>
        <v>Y</v>
      </c>
      <c r="J158">
        <v>60</v>
      </c>
      <c r="K158">
        <v>30</v>
      </c>
    </row>
    <row r="159" spans="1:11" x14ac:dyDescent="0.25">
      <c r="A159" t="str">
        <f t="shared" si="17"/>
        <v>3108</v>
      </c>
      <c r="B159" t="str">
        <f t="shared" si="18"/>
        <v/>
      </c>
      <c r="C159" t="str">
        <f>T("4/3/2013")</f>
        <v>4/3/2013</v>
      </c>
      <c r="D159" t="str">
        <f>T("58406043504")</f>
        <v>58406043504</v>
      </c>
      <c r="E159" t="str">
        <f>T("1715830")</f>
        <v>1715830</v>
      </c>
      <c r="F159" t="str">
        <f>T("1902887805")</f>
        <v>1902887805</v>
      </c>
      <c r="G159" t="str">
        <f t="shared" si="21"/>
        <v>Retail</v>
      </c>
      <c r="H159" t="str">
        <f t="shared" si="20"/>
        <v>1</v>
      </c>
      <c r="I159" t="str">
        <f t="shared" si="23"/>
        <v>Y</v>
      </c>
      <c r="J159">
        <v>4</v>
      </c>
      <c r="K159">
        <v>28</v>
      </c>
    </row>
    <row r="160" spans="1:11" x14ac:dyDescent="0.25">
      <c r="A160" t="str">
        <f t="shared" si="17"/>
        <v>3108</v>
      </c>
      <c r="B160" t="str">
        <f t="shared" si="18"/>
        <v/>
      </c>
      <c r="C160" t="str">
        <f>T("4/3/2013")</f>
        <v>4/3/2013</v>
      </c>
      <c r="D160" t="str">
        <f>T("68546031730")</f>
        <v>68546031730</v>
      </c>
      <c r="E160" t="str">
        <f>T("3958898")</f>
        <v>3958898</v>
      </c>
      <c r="F160" t="str">
        <f>T("1043382302")</f>
        <v>1043382302</v>
      </c>
      <c r="G160" t="str">
        <f t="shared" si="21"/>
        <v>Retail</v>
      </c>
      <c r="H160" t="str">
        <f t="shared" si="20"/>
        <v>1</v>
      </c>
      <c r="I160" t="str">
        <f t="shared" si="23"/>
        <v>Y</v>
      </c>
      <c r="J160">
        <v>1</v>
      </c>
      <c r="K160">
        <v>30</v>
      </c>
    </row>
    <row r="161" spans="1:11" x14ac:dyDescent="0.25">
      <c r="A161" t="str">
        <f t="shared" si="17"/>
        <v>3108</v>
      </c>
      <c r="B161" t="str">
        <f t="shared" si="18"/>
        <v/>
      </c>
      <c r="C161" t="str">
        <f>T("4/4/2013")</f>
        <v>4/4/2013</v>
      </c>
      <c r="D161" t="str">
        <f>T("55111052601")</f>
        <v>55111052601</v>
      </c>
      <c r="E161" t="str">
        <f>T("4513619")</f>
        <v>4513619</v>
      </c>
      <c r="F161" t="str">
        <f>T("1184733669")</f>
        <v>1184733669</v>
      </c>
      <c r="G161" t="str">
        <f t="shared" si="21"/>
        <v>Retail</v>
      </c>
      <c r="H161" t="str">
        <f t="shared" si="20"/>
        <v>1</v>
      </c>
      <c r="I161" t="str">
        <f>T("N")</f>
        <v>N</v>
      </c>
      <c r="J161">
        <v>180</v>
      </c>
      <c r="K161">
        <v>30</v>
      </c>
    </row>
    <row r="162" spans="1:11" x14ac:dyDescent="0.25">
      <c r="A162" t="str">
        <f t="shared" si="17"/>
        <v>3108</v>
      </c>
      <c r="B162" t="str">
        <f t="shared" si="18"/>
        <v/>
      </c>
      <c r="C162" t="str">
        <f>T("4/5/2013")</f>
        <v>4/5/2013</v>
      </c>
      <c r="D162" t="str">
        <f>T("00078060751")</f>
        <v>00078060751</v>
      </c>
      <c r="E162" t="str">
        <f>T("1715830")</f>
        <v>1715830</v>
      </c>
      <c r="F162" t="str">
        <f>T("1902887805")</f>
        <v>1902887805</v>
      </c>
      <c r="G162" t="str">
        <f t="shared" si="21"/>
        <v>Retail</v>
      </c>
      <c r="H162" t="str">
        <f>T("0")</f>
        <v>0</v>
      </c>
      <c r="I162" t="str">
        <f>T("Y")</f>
        <v>Y</v>
      </c>
      <c r="J162">
        <v>28</v>
      </c>
      <c r="K162">
        <v>28</v>
      </c>
    </row>
    <row r="163" spans="1:11" x14ac:dyDescent="0.25">
      <c r="A163" t="str">
        <f t="shared" si="17"/>
        <v>3108</v>
      </c>
      <c r="B163" t="str">
        <f t="shared" si="18"/>
        <v/>
      </c>
      <c r="C163" t="str">
        <f>T("4/6/2013")</f>
        <v>4/6/2013</v>
      </c>
      <c r="D163" t="str">
        <f>T("50419042101")</f>
        <v>50419042101</v>
      </c>
      <c r="E163" t="str">
        <f>T("1715830")</f>
        <v>1715830</v>
      </c>
      <c r="F163" t="str">
        <f>T("1902887805")</f>
        <v>1902887805</v>
      </c>
      <c r="G163" t="str">
        <f t="shared" si="21"/>
        <v>Retail</v>
      </c>
      <c r="H163" t="str">
        <f>T("1")</f>
        <v>1</v>
      </c>
      <c r="I163" t="str">
        <f>T("Y")</f>
        <v>Y</v>
      </c>
      <c r="J163">
        <v>1</v>
      </c>
      <c r="K163">
        <v>30</v>
      </c>
    </row>
    <row r="164" spans="1:11" x14ac:dyDescent="0.25">
      <c r="A164" t="str">
        <f t="shared" si="17"/>
        <v>3108</v>
      </c>
      <c r="B164" t="str">
        <f t="shared" si="18"/>
        <v/>
      </c>
      <c r="C164" t="str">
        <f>T("4/8/2013")</f>
        <v>4/8/2013</v>
      </c>
      <c r="D164" t="str">
        <f>T("10019095501")</f>
        <v>10019095501</v>
      </c>
      <c r="E164" t="str">
        <f>T("4544424")</f>
        <v>4544424</v>
      </c>
      <c r="F164" t="str">
        <f>T("1629195045")</f>
        <v>1629195045</v>
      </c>
      <c r="G164" t="str">
        <f t="shared" si="21"/>
        <v>Retail</v>
      </c>
      <c r="H164" t="str">
        <f>T("0")</f>
        <v>0</v>
      </c>
      <c r="I164" t="str">
        <f>T("N")</f>
        <v>N</v>
      </c>
      <c r="J164">
        <v>0</v>
      </c>
      <c r="K164">
        <v>0</v>
      </c>
    </row>
    <row r="165" spans="1:11" x14ac:dyDescent="0.25">
      <c r="A165" t="str">
        <f t="shared" si="17"/>
        <v>3108</v>
      </c>
      <c r="B165" t="str">
        <f t="shared" si="18"/>
        <v/>
      </c>
      <c r="C165" t="str">
        <f>T("4/11/2013")</f>
        <v>4/11/2013</v>
      </c>
      <c r="D165" t="str">
        <f>T("00074333330")</f>
        <v>00074333330</v>
      </c>
      <c r="E165" t="str">
        <f>T("4530538")</f>
        <v>4530538</v>
      </c>
      <c r="F165" t="str">
        <f>T("1295888949")</f>
        <v>1295888949</v>
      </c>
      <c r="G165" t="str">
        <f t="shared" si="21"/>
        <v>Retail</v>
      </c>
      <c r="H165" t="str">
        <f>T("1")</f>
        <v>1</v>
      </c>
      <c r="I165" t="str">
        <f>T("N")</f>
        <v>N</v>
      </c>
      <c r="J165">
        <v>30</v>
      </c>
      <c r="K165">
        <v>30</v>
      </c>
    </row>
    <row r="166" spans="1:11" x14ac:dyDescent="0.25">
      <c r="A166" t="str">
        <f t="shared" si="17"/>
        <v>3108</v>
      </c>
      <c r="B166" t="str">
        <f t="shared" si="18"/>
        <v/>
      </c>
      <c r="C166" t="str">
        <f>T("4/11/2013")</f>
        <v>4/11/2013</v>
      </c>
      <c r="D166" t="str">
        <f>T("00074379902")</f>
        <v>00074379902</v>
      </c>
      <c r="E166" t="str">
        <f>T("1715830")</f>
        <v>1715830</v>
      </c>
      <c r="F166" t="str">
        <f>T("1902887805")</f>
        <v>1902887805</v>
      </c>
      <c r="G166" t="str">
        <f t="shared" si="21"/>
        <v>Retail</v>
      </c>
      <c r="H166" t="str">
        <f>T("1")</f>
        <v>1</v>
      </c>
      <c r="I166" t="str">
        <f>T("Y")</f>
        <v>Y</v>
      </c>
      <c r="J166">
        <v>4</v>
      </c>
      <c r="K166">
        <v>28</v>
      </c>
    </row>
    <row r="167" spans="1:11" x14ac:dyDescent="0.25">
      <c r="A167" t="str">
        <f t="shared" si="17"/>
        <v>3108</v>
      </c>
      <c r="B167" t="str">
        <f t="shared" si="18"/>
        <v/>
      </c>
      <c r="C167" t="str">
        <f>T("4/11/2013")</f>
        <v>4/11/2013</v>
      </c>
      <c r="D167" t="str">
        <f>T("00074433902")</f>
        <v>00074433902</v>
      </c>
      <c r="E167" t="str">
        <f>T("1715830")</f>
        <v>1715830</v>
      </c>
      <c r="F167" t="str">
        <f>T("1902887805")</f>
        <v>1902887805</v>
      </c>
      <c r="G167" t="str">
        <f t="shared" si="21"/>
        <v>Retail</v>
      </c>
      <c r="H167" t="str">
        <f>T("1")</f>
        <v>1</v>
      </c>
      <c r="I167" t="str">
        <f>T("Y")</f>
        <v>Y</v>
      </c>
      <c r="J167">
        <v>2</v>
      </c>
      <c r="K167">
        <v>28</v>
      </c>
    </row>
    <row r="168" spans="1:11" x14ac:dyDescent="0.25">
      <c r="A168" t="str">
        <f t="shared" si="17"/>
        <v>3108</v>
      </c>
      <c r="B168" t="str">
        <f t="shared" si="18"/>
        <v/>
      </c>
      <c r="C168" t="str">
        <f>T("4/11/2013")</f>
        <v>4/11/2013</v>
      </c>
      <c r="D168" t="str">
        <f>T("50419017103")</f>
        <v>50419017103</v>
      </c>
      <c r="E168" t="str">
        <f>T("1466033")</f>
        <v>1466033</v>
      </c>
      <c r="F168" t="str">
        <f>T("1134100134")</f>
        <v>1134100134</v>
      </c>
      <c r="G168" t="str">
        <f t="shared" si="21"/>
        <v>Retail</v>
      </c>
      <c r="H168" t="str">
        <f>T("0")</f>
        <v>0</v>
      </c>
      <c r="I168" t="str">
        <f>T("N")</f>
        <v>N</v>
      </c>
      <c r="J168">
        <v>112</v>
      </c>
      <c r="K168">
        <v>28</v>
      </c>
    </row>
    <row r="169" spans="1:11" x14ac:dyDescent="0.25">
      <c r="A169" t="str">
        <f t="shared" si="17"/>
        <v>3108</v>
      </c>
      <c r="B169" t="str">
        <f t="shared" si="18"/>
        <v/>
      </c>
      <c r="C169" t="str">
        <f>T("4/11/2013")</f>
        <v>4/11/2013</v>
      </c>
      <c r="D169" t="str">
        <f>T("66302046760")</f>
        <v>66302046760</v>
      </c>
      <c r="E169" t="str">
        <f>T("1466033")</f>
        <v>1466033</v>
      </c>
      <c r="F169" t="str">
        <f>T("1134100134")</f>
        <v>1134100134</v>
      </c>
      <c r="G169" t="str">
        <f t="shared" si="21"/>
        <v>Retail</v>
      </c>
      <c r="H169" t="str">
        <f t="shared" ref="H169:H176" si="24">T("1")</f>
        <v>1</v>
      </c>
      <c r="I169" t="str">
        <f>T("Y")</f>
        <v>Y</v>
      </c>
      <c r="J169">
        <v>60</v>
      </c>
      <c r="K169">
        <v>30</v>
      </c>
    </row>
    <row r="170" spans="1:11" x14ac:dyDescent="0.25">
      <c r="A170" t="str">
        <f t="shared" si="17"/>
        <v>3108</v>
      </c>
      <c r="B170" t="str">
        <f t="shared" si="18"/>
        <v/>
      </c>
      <c r="C170" t="str">
        <f>T("4/12/2013")</f>
        <v>4/12/2013</v>
      </c>
      <c r="D170" t="str">
        <f>T("16729004201")</f>
        <v>16729004201</v>
      </c>
      <c r="E170" t="str">
        <f>T("4562977")</f>
        <v>4562977</v>
      </c>
      <c r="F170" t="str">
        <f>T("1669570412")</f>
        <v>1669570412</v>
      </c>
      <c r="G170" t="str">
        <f t="shared" si="21"/>
        <v>Retail</v>
      </c>
      <c r="H170" t="str">
        <f t="shared" si="24"/>
        <v>1</v>
      </c>
      <c r="I170" t="str">
        <f>T("N")</f>
        <v>N</v>
      </c>
      <c r="J170">
        <v>0</v>
      </c>
      <c r="K170">
        <v>0</v>
      </c>
    </row>
    <row r="171" spans="1:11" x14ac:dyDescent="0.25">
      <c r="A171" t="str">
        <f t="shared" si="17"/>
        <v>3108</v>
      </c>
      <c r="B171" t="str">
        <f t="shared" si="18"/>
        <v/>
      </c>
      <c r="C171" t="str">
        <f>T("4/14/2013")</f>
        <v>4/14/2013</v>
      </c>
      <c r="D171" t="str">
        <f>T("61703035038")</f>
        <v>61703035038</v>
      </c>
      <c r="E171" t="str">
        <f>T("4594049")</f>
        <v>4594049</v>
      </c>
      <c r="F171" t="str">
        <f>T("1942217955")</f>
        <v>1942217955</v>
      </c>
      <c r="G171" t="str">
        <f t="shared" si="21"/>
        <v>Retail</v>
      </c>
      <c r="H171" t="str">
        <f t="shared" si="24"/>
        <v>1</v>
      </c>
      <c r="I171" t="str">
        <f>T("N")</f>
        <v>N</v>
      </c>
      <c r="J171">
        <v>0</v>
      </c>
      <c r="K171">
        <v>0</v>
      </c>
    </row>
    <row r="172" spans="1:11" x14ac:dyDescent="0.25">
      <c r="A172" t="str">
        <f t="shared" si="17"/>
        <v>3108</v>
      </c>
      <c r="B172" t="str">
        <f t="shared" si="18"/>
        <v/>
      </c>
      <c r="C172" t="str">
        <f>T("4/15/2013")</f>
        <v>4/15/2013</v>
      </c>
      <c r="D172" t="str">
        <f>T("00004025943")</f>
        <v>00004025943</v>
      </c>
      <c r="E172" t="str">
        <f>T("4537809")</f>
        <v>4537809</v>
      </c>
      <c r="F172" t="str">
        <f>T("1518925809")</f>
        <v>1518925809</v>
      </c>
      <c r="G172" t="str">
        <f t="shared" si="21"/>
        <v>Retail</v>
      </c>
      <c r="H172" t="str">
        <f t="shared" si="24"/>
        <v>1</v>
      </c>
      <c r="I172" t="str">
        <f>T("N")</f>
        <v>N</v>
      </c>
      <c r="J172">
        <v>60</v>
      </c>
      <c r="K172">
        <v>30</v>
      </c>
    </row>
    <row r="173" spans="1:11" x14ac:dyDescent="0.25">
      <c r="A173" t="str">
        <f t="shared" si="17"/>
        <v>3108</v>
      </c>
      <c r="B173" t="str">
        <f t="shared" si="18"/>
        <v/>
      </c>
      <c r="C173" t="str">
        <f>T("4/16/2013")</f>
        <v>4/16/2013</v>
      </c>
      <c r="D173" t="str">
        <f>T("00054016325")</f>
        <v>00054016325</v>
      </c>
      <c r="E173" t="str">
        <f>T("4513619")</f>
        <v>4513619</v>
      </c>
      <c r="F173" t="str">
        <f>T("1184733669")</f>
        <v>1184733669</v>
      </c>
      <c r="G173" t="str">
        <f t="shared" si="21"/>
        <v>Retail</v>
      </c>
      <c r="H173" t="str">
        <f t="shared" si="24"/>
        <v>1</v>
      </c>
      <c r="I173" t="str">
        <f>T("N")</f>
        <v>N</v>
      </c>
      <c r="J173">
        <v>180</v>
      </c>
      <c r="K173">
        <v>30</v>
      </c>
    </row>
    <row r="174" spans="1:11" x14ac:dyDescent="0.25">
      <c r="A174" t="str">
        <f t="shared" si="17"/>
        <v>3108</v>
      </c>
      <c r="B174" t="str">
        <f t="shared" si="18"/>
        <v/>
      </c>
      <c r="C174" t="str">
        <f>T("4/16/2013")</f>
        <v>4/16/2013</v>
      </c>
      <c r="D174" t="str">
        <f>T("00781210301")</f>
        <v>00781210301</v>
      </c>
      <c r="E174" t="str">
        <f>T("4548802")</f>
        <v>4548802</v>
      </c>
      <c r="F174" t="str">
        <f>T("1841459328")</f>
        <v>1841459328</v>
      </c>
      <c r="G174" t="str">
        <f t="shared" si="21"/>
        <v>Retail</v>
      </c>
      <c r="H174" t="str">
        <f t="shared" si="24"/>
        <v>1</v>
      </c>
      <c r="I174" t="str">
        <f>T("N")</f>
        <v>N</v>
      </c>
      <c r="J174">
        <v>180</v>
      </c>
      <c r="K174">
        <v>30</v>
      </c>
    </row>
    <row r="175" spans="1:11" x14ac:dyDescent="0.25">
      <c r="A175" t="str">
        <f t="shared" si="17"/>
        <v>3108</v>
      </c>
      <c r="B175" t="str">
        <f t="shared" si="18"/>
        <v/>
      </c>
      <c r="C175" t="str">
        <f>T("4/16/2013")</f>
        <v>4/16/2013</v>
      </c>
      <c r="D175" t="str">
        <f>T("50474071079")</f>
        <v>50474071079</v>
      </c>
      <c r="E175" t="str">
        <f>T("1715830")</f>
        <v>1715830</v>
      </c>
      <c r="F175" t="str">
        <f>T("1902887805")</f>
        <v>1902887805</v>
      </c>
      <c r="G175" t="str">
        <f t="shared" si="21"/>
        <v>Retail</v>
      </c>
      <c r="H175" t="str">
        <f t="shared" si="24"/>
        <v>1</v>
      </c>
      <c r="I175" t="str">
        <f>T("Y")</f>
        <v>Y</v>
      </c>
      <c r="J175">
        <v>1</v>
      </c>
      <c r="K175">
        <v>28</v>
      </c>
    </row>
    <row r="176" spans="1:11" x14ac:dyDescent="0.25">
      <c r="A176" t="str">
        <f t="shared" si="17"/>
        <v>3108</v>
      </c>
      <c r="B176" t="str">
        <f t="shared" si="18"/>
        <v/>
      </c>
      <c r="C176" t="str">
        <f>T("4/16/2013")</f>
        <v>4/16/2013</v>
      </c>
      <c r="D176" t="str">
        <f>T("61703035038")</f>
        <v>61703035038</v>
      </c>
      <c r="E176" t="str">
        <f>T("4594049")</f>
        <v>4594049</v>
      </c>
      <c r="F176" t="str">
        <f>T("1942217955")</f>
        <v>1942217955</v>
      </c>
      <c r="G176" t="str">
        <f t="shared" si="21"/>
        <v>Retail</v>
      </c>
      <c r="H176" t="str">
        <f t="shared" si="24"/>
        <v>1</v>
      </c>
      <c r="I176" t="str">
        <f>T("N")</f>
        <v>N</v>
      </c>
      <c r="J176">
        <v>4</v>
      </c>
      <c r="K176">
        <v>28</v>
      </c>
    </row>
    <row r="177" spans="1:11" x14ac:dyDescent="0.25">
      <c r="A177" t="str">
        <f t="shared" si="17"/>
        <v>3108</v>
      </c>
      <c r="B177" t="str">
        <f t="shared" si="18"/>
        <v/>
      </c>
      <c r="C177" t="str">
        <f>T("4/17/2013")</f>
        <v>4/17/2013</v>
      </c>
      <c r="D177" t="str">
        <f>T("00078060751")</f>
        <v>00078060751</v>
      </c>
      <c r="E177" t="str">
        <f>T("2121604")</f>
        <v>2121604</v>
      </c>
      <c r="F177" t="str">
        <f>T("1568443489")</f>
        <v>1568443489</v>
      </c>
      <c r="G177" t="str">
        <f t="shared" si="21"/>
        <v>Retail</v>
      </c>
      <c r="H177" t="str">
        <f>T("0")</f>
        <v>0</v>
      </c>
      <c r="I177" t="str">
        <f>T("Y")</f>
        <v>Y</v>
      </c>
      <c r="J177">
        <v>0</v>
      </c>
      <c r="K177">
        <v>0</v>
      </c>
    </row>
    <row r="178" spans="1:11" x14ac:dyDescent="0.25">
      <c r="A178" t="str">
        <f t="shared" si="17"/>
        <v>3108</v>
      </c>
      <c r="B178" t="str">
        <f t="shared" si="18"/>
        <v/>
      </c>
      <c r="C178" t="str">
        <f>T("4/17/2013")</f>
        <v>4/17/2013</v>
      </c>
      <c r="D178" t="str">
        <f>T("50419042101")</f>
        <v>50419042101</v>
      </c>
      <c r="E178" t="str">
        <f>T("3958898")</f>
        <v>3958898</v>
      </c>
      <c r="F178" t="str">
        <f>T("1043382302")</f>
        <v>1043382302</v>
      </c>
      <c r="G178" t="str">
        <f t="shared" si="21"/>
        <v>Retail</v>
      </c>
      <c r="H178" t="str">
        <f>T("1")</f>
        <v>1</v>
      </c>
      <c r="I178" t="str">
        <f>T("Y")</f>
        <v>Y</v>
      </c>
      <c r="J178">
        <v>0</v>
      </c>
      <c r="K178">
        <v>0</v>
      </c>
    </row>
    <row r="179" spans="1:11" x14ac:dyDescent="0.25">
      <c r="A179" t="str">
        <f t="shared" si="17"/>
        <v>3108</v>
      </c>
      <c r="B179" t="str">
        <f t="shared" si="18"/>
        <v/>
      </c>
      <c r="C179" t="str">
        <f>T("4/17/2013")</f>
        <v>4/17/2013</v>
      </c>
      <c r="D179" t="str">
        <f>T("58406043504")</f>
        <v>58406043504</v>
      </c>
      <c r="E179" t="str">
        <f>T("1715830")</f>
        <v>1715830</v>
      </c>
      <c r="F179" t="str">
        <f>T("1902887805")</f>
        <v>1902887805</v>
      </c>
      <c r="G179" t="str">
        <f t="shared" si="21"/>
        <v>Retail</v>
      </c>
      <c r="H179" t="str">
        <f>T("1")</f>
        <v>1</v>
      </c>
      <c r="I179" t="str">
        <f>T("Y")</f>
        <v>Y</v>
      </c>
      <c r="J179">
        <v>4</v>
      </c>
      <c r="K179">
        <v>28</v>
      </c>
    </row>
    <row r="180" spans="1:11" x14ac:dyDescent="0.25">
      <c r="A180" t="str">
        <f t="shared" si="17"/>
        <v>3108</v>
      </c>
      <c r="B180" t="str">
        <f t="shared" si="18"/>
        <v/>
      </c>
      <c r="C180" t="str">
        <f>T("4/17/2013")</f>
        <v>4/17/2013</v>
      </c>
      <c r="D180" t="str">
        <f>T("61703035038")</f>
        <v>61703035038</v>
      </c>
      <c r="E180" t="str">
        <f>T("4551861")</f>
        <v>4551861</v>
      </c>
      <c r="F180" t="str">
        <f>T("1831208263")</f>
        <v>1831208263</v>
      </c>
      <c r="G180" t="str">
        <f t="shared" si="21"/>
        <v>Retail</v>
      </c>
      <c r="H180" t="str">
        <f>T("1")</f>
        <v>1</v>
      </c>
      <c r="I180" t="str">
        <f>T("N")</f>
        <v>N</v>
      </c>
      <c r="J180">
        <v>4</v>
      </c>
      <c r="K180">
        <v>28</v>
      </c>
    </row>
    <row r="181" spans="1:11" x14ac:dyDescent="0.25">
      <c r="A181" t="str">
        <f t="shared" si="17"/>
        <v>3108</v>
      </c>
      <c r="B181" t="str">
        <f t="shared" si="18"/>
        <v/>
      </c>
      <c r="C181" t="str">
        <f>T("4/18/2013")</f>
        <v>4/18/2013</v>
      </c>
      <c r="D181" t="str">
        <f>T("10019095501")</f>
        <v>10019095501</v>
      </c>
      <c r="E181" t="str">
        <f>T("4544424")</f>
        <v>4544424</v>
      </c>
      <c r="F181" t="str">
        <f>T("1629195045")</f>
        <v>1629195045</v>
      </c>
      <c r="G181" t="str">
        <f t="shared" si="21"/>
        <v>Retail</v>
      </c>
      <c r="H181" t="str">
        <f>T("0")</f>
        <v>0</v>
      </c>
      <c r="I181" t="str">
        <f>T("N")</f>
        <v>N</v>
      </c>
      <c r="J181">
        <v>0</v>
      </c>
      <c r="K181">
        <v>0</v>
      </c>
    </row>
    <row r="182" spans="1:11" x14ac:dyDescent="0.25">
      <c r="A182" t="str">
        <f t="shared" si="17"/>
        <v>3108</v>
      </c>
      <c r="B182" t="str">
        <f t="shared" si="18"/>
        <v/>
      </c>
      <c r="C182" t="str">
        <f>T("4/18/2013")</f>
        <v>4/18/2013</v>
      </c>
      <c r="D182" t="str">
        <f>T("16729001901")</f>
        <v>16729001901</v>
      </c>
      <c r="E182" t="str">
        <f>T("4583034")</f>
        <v>4583034</v>
      </c>
      <c r="F182" t="str">
        <f>T("1841271764")</f>
        <v>1841271764</v>
      </c>
      <c r="G182" t="str">
        <f>T("Mail")</f>
        <v>Mail</v>
      </c>
      <c r="H182" t="str">
        <f>T("1")</f>
        <v>1</v>
      </c>
      <c r="I182" t="str">
        <f>T("N")</f>
        <v>N</v>
      </c>
      <c r="J182">
        <v>360</v>
      </c>
      <c r="K182">
        <v>90</v>
      </c>
    </row>
    <row r="183" spans="1:11" x14ac:dyDescent="0.25">
      <c r="A183" t="str">
        <f t="shared" si="17"/>
        <v>3108</v>
      </c>
      <c r="B183" t="str">
        <f t="shared" si="18"/>
        <v/>
      </c>
      <c r="C183" t="str">
        <f>T("4/19/2013")</f>
        <v>4/19/2013</v>
      </c>
      <c r="D183" t="str">
        <f>T("00074433902")</f>
        <v>00074433902</v>
      </c>
      <c r="E183" t="str">
        <f>T("1715830")</f>
        <v>1715830</v>
      </c>
      <c r="F183" t="str">
        <f>T("1902887805")</f>
        <v>1902887805</v>
      </c>
      <c r="G183" t="str">
        <f t="shared" ref="G183:G214" si="25">T("Retail")</f>
        <v>Retail</v>
      </c>
      <c r="H183" t="str">
        <f>T("1")</f>
        <v>1</v>
      </c>
      <c r="I183" t="str">
        <f>T("Y")</f>
        <v>Y</v>
      </c>
      <c r="J183">
        <v>2</v>
      </c>
      <c r="K183">
        <v>28</v>
      </c>
    </row>
    <row r="184" spans="1:11" x14ac:dyDescent="0.25">
      <c r="A184" t="str">
        <f t="shared" si="17"/>
        <v>3108</v>
      </c>
      <c r="B184" t="str">
        <f t="shared" si="18"/>
        <v/>
      </c>
      <c r="C184" t="str">
        <f>T("4/21/2013")</f>
        <v>4/21/2013</v>
      </c>
      <c r="D184" t="str">
        <f>T("16729004201")</f>
        <v>16729004201</v>
      </c>
      <c r="E184" t="str">
        <f>T("4562977")</f>
        <v>4562977</v>
      </c>
      <c r="F184" t="str">
        <f>T("1669570412")</f>
        <v>1669570412</v>
      </c>
      <c r="G184" t="str">
        <f t="shared" si="25"/>
        <v>Retail</v>
      </c>
      <c r="H184" t="str">
        <f>T("1")</f>
        <v>1</v>
      </c>
      <c r="I184" t="str">
        <f>T("N")</f>
        <v>N</v>
      </c>
      <c r="J184">
        <v>120</v>
      </c>
      <c r="K184">
        <v>30</v>
      </c>
    </row>
    <row r="185" spans="1:11" x14ac:dyDescent="0.25">
      <c r="A185" t="str">
        <f t="shared" si="17"/>
        <v>3108</v>
      </c>
      <c r="B185" t="str">
        <f t="shared" si="18"/>
        <v/>
      </c>
      <c r="C185" t="str">
        <f>T("4/22/2013")</f>
        <v>4/22/2013</v>
      </c>
      <c r="D185" t="str">
        <f>T("00093747701")</f>
        <v>00093747701</v>
      </c>
      <c r="E185" t="str">
        <f>T("4594708")</f>
        <v>4594708</v>
      </c>
      <c r="F185" t="str">
        <f>T("1114934122")</f>
        <v>1114934122</v>
      </c>
      <c r="G185" t="str">
        <f t="shared" si="25"/>
        <v>Retail</v>
      </c>
      <c r="H185" t="str">
        <f>T("1")</f>
        <v>1</v>
      </c>
      <c r="I185" t="str">
        <f>T("N")</f>
        <v>N</v>
      </c>
      <c r="J185">
        <v>120</v>
      </c>
      <c r="K185">
        <v>30</v>
      </c>
    </row>
    <row r="186" spans="1:11" x14ac:dyDescent="0.25">
      <c r="A186" t="str">
        <f t="shared" si="17"/>
        <v>3108</v>
      </c>
      <c r="B186" t="str">
        <f t="shared" si="18"/>
        <v/>
      </c>
      <c r="C186" t="str">
        <f>T("4/22/2013")</f>
        <v>4/22/2013</v>
      </c>
      <c r="D186" t="str">
        <f>T("10019095501")</f>
        <v>10019095501</v>
      </c>
      <c r="E186" t="str">
        <f>T("4544424")</f>
        <v>4544424</v>
      </c>
      <c r="F186" t="str">
        <f>T("1629195045")</f>
        <v>1629195045</v>
      </c>
      <c r="G186" t="str">
        <f t="shared" si="25"/>
        <v>Retail</v>
      </c>
      <c r="H186" t="str">
        <f>T("0")</f>
        <v>0</v>
      </c>
      <c r="I186" t="str">
        <f>T("N")</f>
        <v>N</v>
      </c>
      <c r="J186">
        <v>3</v>
      </c>
      <c r="K186">
        <v>21</v>
      </c>
    </row>
    <row r="187" spans="1:11" x14ac:dyDescent="0.25">
      <c r="A187" t="str">
        <f t="shared" si="17"/>
        <v>3108</v>
      </c>
      <c r="B187" t="str">
        <f t="shared" si="18"/>
        <v/>
      </c>
      <c r="C187" t="str">
        <f>T("4/22/2013")</f>
        <v>4/22/2013</v>
      </c>
      <c r="D187" t="str">
        <f>T("49702020718")</f>
        <v>49702020718</v>
      </c>
      <c r="E187" t="str">
        <f>T("4530538")</f>
        <v>4530538</v>
      </c>
      <c r="F187" t="str">
        <f>T("1295888949")</f>
        <v>1295888949</v>
      </c>
      <c r="G187" t="str">
        <f t="shared" si="25"/>
        <v>Retail</v>
      </c>
      <c r="H187" t="str">
        <f t="shared" ref="H187:H194" si="26">T("1")</f>
        <v>1</v>
      </c>
      <c r="I187" t="str">
        <f>T("N")</f>
        <v>N</v>
      </c>
      <c r="J187">
        <v>60</v>
      </c>
      <c r="K187">
        <v>30</v>
      </c>
    </row>
    <row r="188" spans="1:11" x14ac:dyDescent="0.25">
      <c r="A188" t="str">
        <f t="shared" si="17"/>
        <v>3108</v>
      </c>
      <c r="B188" t="str">
        <f t="shared" si="18"/>
        <v/>
      </c>
      <c r="C188" t="str">
        <f>T("4/22/2013")</f>
        <v>4/22/2013</v>
      </c>
      <c r="D188" t="str">
        <f>T("50419042101")</f>
        <v>50419042101</v>
      </c>
      <c r="E188" t="str">
        <f>T("1715830")</f>
        <v>1715830</v>
      </c>
      <c r="F188" t="str">
        <f>T("1902887805")</f>
        <v>1902887805</v>
      </c>
      <c r="G188" t="str">
        <f t="shared" si="25"/>
        <v>Retail</v>
      </c>
      <c r="H188" t="str">
        <f t="shared" si="26"/>
        <v>1</v>
      </c>
      <c r="I188" t="str">
        <f>T("Y")</f>
        <v>Y</v>
      </c>
      <c r="J188">
        <v>1</v>
      </c>
      <c r="K188">
        <v>30</v>
      </c>
    </row>
    <row r="189" spans="1:11" x14ac:dyDescent="0.25">
      <c r="A189" t="str">
        <f t="shared" si="17"/>
        <v>3108</v>
      </c>
      <c r="B189" t="str">
        <f t="shared" si="18"/>
        <v/>
      </c>
      <c r="C189" t="str">
        <f>T("4/22/2013")</f>
        <v>4/22/2013</v>
      </c>
      <c r="D189" t="str">
        <f>T("61958070101")</f>
        <v>61958070101</v>
      </c>
      <c r="E189" t="str">
        <f>T("4530538")</f>
        <v>4530538</v>
      </c>
      <c r="F189" t="str">
        <f>T("1295888949")</f>
        <v>1295888949</v>
      </c>
      <c r="G189" t="str">
        <f t="shared" si="25"/>
        <v>Retail</v>
      </c>
      <c r="H189" t="str">
        <f t="shared" si="26"/>
        <v>1</v>
      </c>
      <c r="I189" t="str">
        <f>T("N")</f>
        <v>N</v>
      </c>
      <c r="J189">
        <v>30</v>
      </c>
      <c r="K189">
        <v>30</v>
      </c>
    </row>
    <row r="190" spans="1:11" x14ac:dyDescent="0.25">
      <c r="A190" t="str">
        <f t="shared" si="17"/>
        <v>3108</v>
      </c>
      <c r="B190" t="str">
        <f t="shared" si="18"/>
        <v/>
      </c>
      <c r="C190" t="str">
        <f>T("4/23/2013")</f>
        <v>4/23/2013</v>
      </c>
      <c r="D190" t="str">
        <f>T("00007464113")</f>
        <v>00007464113</v>
      </c>
      <c r="E190" t="str">
        <f>T("1715830")</f>
        <v>1715830</v>
      </c>
      <c r="F190" t="str">
        <f>T("1902887805")</f>
        <v>1902887805</v>
      </c>
      <c r="G190" t="str">
        <f t="shared" si="25"/>
        <v>Retail</v>
      </c>
      <c r="H190" t="str">
        <f t="shared" si="26"/>
        <v>1</v>
      </c>
      <c r="I190" t="str">
        <f>T("Y")</f>
        <v>Y</v>
      </c>
      <c r="J190">
        <v>30</v>
      </c>
      <c r="K190">
        <v>30</v>
      </c>
    </row>
    <row r="191" spans="1:11" x14ac:dyDescent="0.25">
      <c r="A191" t="str">
        <f t="shared" si="17"/>
        <v>3108</v>
      </c>
      <c r="B191" t="str">
        <f t="shared" si="18"/>
        <v/>
      </c>
      <c r="C191" t="str">
        <f>T("4/23/2013")</f>
        <v>4/23/2013</v>
      </c>
      <c r="D191" t="str">
        <f>T("00008104105")</f>
        <v>00008104105</v>
      </c>
      <c r="E191" t="str">
        <f>T("4548802")</f>
        <v>4548802</v>
      </c>
      <c r="F191" t="str">
        <f>T("1841459328")</f>
        <v>1841459328</v>
      </c>
      <c r="G191" t="str">
        <f t="shared" si="25"/>
        <v>Retail</v>
      </c>
      <c r="H191" t="str">
        <f t="shared" si="26"/>
        <v>1</v>
      </c>
      <c r="I191" t="str">
        <f>T("N")</f>
        <v>N</v>
      </c>
      <c r="J191">
        <v>30</v>
      </c>
      <c r="K191">
        <v>30</v>
      </c>
    </row>
    <row r="192" spans="1:11" x14ac:dyDescent="0.25">
      <c r="A192" t="str">
        <f t="shared" si="17"/>
        <v>3108</v>
      </c>
      <c r="B192" t="str">
        <f t="shared" si="18"/>
        <v/>
      </c>
      <c r="C192" t="str">
        <f>T("4/23/2013")</f>
        <v>4/23/2013</v>
      </c>
      <c r="D192" t="str">
        <f>T("00074433902")</f>
        <v>00074433902</v>
      </c>
      <c r="E192" t="str">
        <f>T("1715830")</f>
        <v>1715830</v>
      </c>
      <c r="F192" t="str">
        <f>T("1902887805")</f>
        <v>1902887805</v>
      </c>
      <c r="G192" t="str">
        <f t="shared" si="25"/>
        <v>Retail</v>
      </c>
      <c r="H192" t="str">
        <f t="shared" si="26"/>
        <v>1</v>
      </c>
      <c r="I192" t="str">
        <f>T("Y")</f>
        <v>Y</v>
      </c>
      <c r="J192">
        <v>2</v>
      </c>
      <c r="K192">
        <v>28</v>
      </c>
    </row>
    <row r="193" spans="1:11" x14ac:dyDescent="0.25">
      <c r="A193" t="str">
        <f t="shared" si="17"/>
        <v>3108</v>
      </c>
      <c r="B193" t="str">
        <f t="shared" si="18"/>
        <v/>
      </c>
      <c r="C193" t="str">
        <f>T("4/23/2013")</f>
        <v>4/23/2013</v>
      </c>
      <c r="D193" t="str">
        <f>T("55513092410")</f>
        <v>55513092410</v>
      </c>
      <c r="E193" t="str">
        <f>T("1715830")</f>
        <v>1715830</v>
      </c>
      <c r="F193" t="str">
        <f>T("1902887805")</f>
        <v>1902887805</v>
      </c>
      <c r="G193" t="str">
        <f t="shared" si="25"/>
        <v>Retail</v>
      </c>
      <c r="H193" t="str">
        <f t="shared" si="26"/>
        <v>1</v>
      </c>
      <c r="I193" t="str">
        <f>T("Y")</f>
        <v>Y</v>
      </c>
      <c r="J193">
        <v>2</v>
      </c>
      <c r="K193">
        <v>28</v>
      </c>
    </row>
    <row r="194" spans="1:11" x14ac:dyDescent="0.25">
      <c r="A194" t="str">
        <f t="shared" si="17"/>
        <v>3108</v>
      </c>
      <c r="B194" t="str">
        <f t="shared" si="18"/>
        <v/>
      </c>
      <c r="C194" t="str">
        <f>T("4/25/2013")</f>
        <v>4/25/2013</v>
      </c>
      <c r="D194" t="str">
        <f>T("58406044504")</f>
        <v>58406044504</v>
      </c>
      <c r="E194" t="str">
        <f>T("1715830")</f>
        <v>1715830</v>
      </c>
      <c r="F194" t="str">
        <f>T("1902887805")</f>
        <v>1902887805</v>
      </c>
      <c r="G194" t="str">
        <f t="shared" si="25"/>
        <v>Retail</v>
      </c>
      <c r="H194" t="str">
        <f t="shared" si="26"/>
        <v>1</v>
      </c>
      <c r="I194" t="str">
        <f>T("Y")</f>
        <v>Y</v>
      </c>
      <c r="J194">
        <v>4</v>
      </c>
      <c r="K194">
        <v>28</v>
      </c>
    </row>
    <row r="195" spans="1:11" x14ac:dyDescent="0.25">
      <c r="A195" t="str">
        <f t="shared" si="17"/>
        <v>3108</v>
      </c>
      <c r="B195" t="str">
        <f t="shared" si="18"/>
        <v/>
      </c>
      <c r="C195" t="str">
        <f>T("4/26/2013")</f>
        <v>4/26/2013</v>
      </c>
      <c r="D195" t="str">
        <f>T("00069100101")</f>
        <v>00069100101</v>
      </c>
      <c r="E195" t="str">
        <f>T("1466033")</f>
        <v>1466033</v>
      </c>
      <c r="F195" t="str">
        <f>T("1134100134")</f>
        <v>1134100134</v>
      </c>
      <c r="G195" t="str">
        <f t="shared" si="25"/>
        <v>Retail</v>
      </c>
      <c r="H195" t="str">
        <f>T("0")</f>
        <v>0</v>
      </c>
      <c r="I195" t="str">
        <f>T("N")</f>
        <v>N</v>
      </c>
      <c r="J195">
        <v>60</v>
      </c>
      <c r="K195">
        <v>30</v>
      </c>
    </row>
    <row r="196" spans="1:11" x14ac:dyDescent="0.25">
      <c r="A196" t="str">
        <f t="shared" si="17"/>
        <v>3108</v>
      </c>
      <c r="B196" t="str">
        <f t="shared" si="18"/>
        <v/>
      </c>
      <c r="C196" t="str">
        <f>T("4/26/2013")</f>
        <v>4/26/2013</v>
      </c>
      <c r="D196" t="str">
        <f>T("00069100101")</f>
        <v>00069100101</v>
      </c>
      <c r="E196" t="str">
        <f>T("4566052")</f>
        <v>4566052</v>
      </c>
      <c r="F196" t="str">
        <f>T("1033228010")</f>
        <v>1033228010</v>
      </c>
      <c r="G196" t="str">
        <f t="shared" si="25"/>
        <v>Retail</v>
      </c>
      <c r="H196" t="str">
        <f>T("0")</f>
        <v>0</v>
      </c>
      <c r="I196" t="str">
        <f>T("N")</f>
        <v>N</v>
      </c>
      <c r="J196">
        <v>0</v>
      </c>
      <c r="K196">
        <v>0</v>
      </c>
    </row>
    <row r="197" spans="1:11" x14ac:dyDescent="0.25">
      <c r="A197" t="str">
        <f t="shared" si="17"/>
        <v>3108</v>
      </c>
      <c r="B197" t="str">
        <f t="shared" si="18"/>
        <v/>
      </c>
      <c r="C197" t="str">
        <f t="shared" ref="C197:C202" si="27">T("4/29/2013")</f>
        <v>4/29/2013</v>
      </c>
      <c r="D197" t="str">
        <f>T("00004035730")</f>
        <v>00004035730</v>
      </c>
      <c r="E197" t="str">
        <f>T("1715830")</f>
        <v>1715830</v>
      </c>
      <c r="F197" t="str">
        <f>T("1902887805")</f>
        <v>1902887805</v>
      </c>
      <c r="G197" t="str">
        <f t="shared" si="25"/>
        <v>Retail</v>
      </c>
      <c r="H197" t="str">
        <f t="shared" ref="H197:H215" si="28">T("1")</f>
        <v>1</v>
      </c>
      <c r="I197" t="str">
        <f>T("Y")</f>
        <v>Y</v>
      </c>
      <c r="J197">
        <v>2</v>
      </c>
      <c r="K197">
        <v>28</v>
      </c>
    </row>
    <row r="198" spans="1:11" x14ac:dyDescent="0.25">
      <c r="A198" t="str">
        <f t="shared" si="17"/>
        <v>3108</v>
      </c>
      <c r="B198" t="str">
        <f t="shared" si="18"/>
        <v/>
      </c>
      <c r="C198" t="str">
        <f t="shared" si="27"/>
        <v>4/29/2013</v>
      </c>
      <c r="D198" t="str">
        <f>T("00074433907")</f>
        <v>00074433907</v>
      </c>
      <c r="E198" t="str">
        <f>T("1715830")</f>
        <v>1715830</v>
      </c>
      <c r="F198" t="str">
        <f>T("1902887805")</f>
        <v>1902887805</v>
      </c>
      <c r="G198" t="str">
        <f t="shared" si="25"/>
        <v>Retail</v>
      </c>
      <c r="H198" t="str">
        <f t="shared" si="28"/>
        <v>1</v>
      </c>
      <c r="I198" t="str">
        <f>T("Y")</f>
        <v>Y</v>
      </c>
      <c r="J198">
        <v>0</v>
      </c>
      <c r="K198">
        <v>0</v>
      </c>
    </row>
    <row r="199" spans="1:11" x14ac:dyDescent="0.25">
      <c r="A199" t="str">
        <f t="shared" ref="A199:A262" si="29">T("3108")</f>
        <v>3108</v>
      </c>
      <c r="B199" t="str">
        <f t="shared" ref="B199:B262" si="30">T("")</f>
        <v/>
      </c>
      <c r="C199" t="str">
        <f t="shared" si="27"/>
        <v>4/29/2013</v>
      </c>
      <c r="D199" t="str">
        <f>T("00469061773")</f>
        <v>00469061773</v>
      </c>
      <c r="E199" t="str">
        <f>T("4537809")</f>
        <v>4537809</v>
      </c>
      <c r="F199" t="str">
        <f>T("1518925809")</f>
        <v>1518925809</v>
      </c>
      <c r="G199" t="str">
        <f t="shared" si="25"/>
        <v>Retail</v>
      </c>
      <c r="H199" t="str">
        <f t="shared" si="28"/>
        <v>1</v>
      </c>
      <c r="I199" t="str">
        <f>T("N")</f>
        <v>N</v>
      </c>
      <c r="J199">
        <v>60</v>
      </c>
      <c r="K199">
        <v>30</v>
      </c>
    </row>
    <row r="200" spans="1:11" x14ac:dyDescent="0.25">
      <c r="A200" t="str">
        <f t="shared" si="29"/>
        <v>3108</v>
      </c>
      <c r="B200" t="str">
        <f t="shared" si="30"/>
        <v/>
      </c>
      <c r="C200" t="str">
        <f t="shared" si="27"/>
        <v>4/29/2013</v>
      </c>
      <c r="D200" t="str">
        <f>T("50474071079")</f>
        <v>50474071079</v>
      </c>
      <c r="E200" t="str">
        <f>T("4509242")</f>
        <v>4509242</v>
      </c>
      <c r="F200" t="str">
        <f>T("1164403069")</f>
        <v>1164403069</v>
      </c>
      <c r="G200" t="str">
        <f t="shared" si="25"/>
        <v>Retail</v>
      </c>
      <c r="H200" t="str">
        <f t="shared" si="28"/>
        <v>1</v>
      </c>
      <c r="I200" t="str">
        <f>T("Y")</f>
        <v>Y</v>
      </c>
      <c r="J200">
        <v>1</v>
      </c>
      <c r="K200">
        <v>28</v>
      </c>
    </row>
    <row r="201" spans="1:11" x14ac:dyDescent="0.25">
      <c r="A201" t="str">
        <f t="shared" si="29"/>
        <v>3108</v>
      </c>
      <c r="B201" t="str">
        <f t="shared" si="30"/>
        <v/>
      </c>
      <c r="C201" t="str">
        <f t="shared" si="27"/>
        <v>4/29/2013</v>
      </c>
      <c r="D201" t="str">
        <f>T("51167010001")</f>
        <v>51167010001</v>
      </c>
      <c r="E201" t="str">
        <f>T("1715830")</f>
        <v>1715830</v>
      </c>
      <c r="F201" t="str">
        <f>T("1902887805")</f>
        <v>1902887805</v>
      </c>
      <c r="G201" t="str">
        <f t="shared" si="25"/>
        <v>Retail</v>
      </c>
      <c r="H201" t="str">
        <f t="shared" si="28"/>
        <v>1</v>
      </c>
      <c r="I201" t="str">
        <f>T("Y")</f>
        <v>Y</v>
      </c>
      <c r="J201">
        <v>168</v>
      </c>
      <c r="K201">
        <v>28</v>
      </c>
    </row>
    <row r="202" spans="1:11" x14ac:dyDescent="0.25">
      <c r="A202" t="str">
        <f t="shared" si="29"/>
        <v>3108</v>
      </c>
      <c r="B202" t="str">
        <f t="shared" si="30"/>
        <v/>
      </c>
      <c r="C202" t="str">
        <f t="shared" si="27"/>
        <v>4/29/2013</v>
      </c>
      <c r="D202" t="str">
        <f>T("68382004603")</f>
        <v>68382004603</v>
      </c>
      <c r="E202" t="str">
        <f>T("1715830")</f>
        <v>1715830</v>
      </c>
      <c r="F202" t="str">
        <f>T("1902887805")</f>
        <v>1902887805</v>
      </c>
      <c r="G202" t="str">
        <f t="shared" si="25"/>
        <v>Retail</v>
      </c>
      <c r="H202" t="str">
        <f t="shared" si="28"/>
        <v>1</v>
      </c>
      <c r="I202" t="str">
        <f>T("Y")</f>
        <v>Y</v>
      </c>
      <c r="J202">
        <v>168</v>
      </c>
      <c r="K202">
        <v>28</v>
      </c>
    </row>
    <row r="203" spans="1:11" x14ac:dyDescent="0.25">
      <c r="A203" t="str">
        <f t="shared" si="29"/>
        <v>3108</v>
      </c>
      <c r="B203" t="str">
        <f t="shared" si="30"/>
        <v/>
      </c>
      <c r="C203" t="str">
        <f t="shared" ref="C203:C208" si="31">T("4/30/2013")</f>
        <v>4/30/2013</v>
      </c>
      <c r="D203" t="str">
        <f>T("00002814901")</f>
        <v>00002814901</v>
      </c>
      <c r="E203" t="str">
        <f>T("3958898")</f>
        <v>3958898</v>
      </c>
      <c r="F203" t="str">
        <f>T("1043382302")</f>
        <v>1043382302</v>
      </c>
      <c r="G203" t="str">
        <f t="shared" si="25"/>
        <v>Retail</v>
      </c>
      <c r="H203" t="str">
        <f t="shared" si="28"/>
        <v>1</v>
      </c>
      <c r="I203" t="str">
        <f>T("Y")</f>
        <v>Y</v>
      </c>
      <c r="J203">
        <v>2</v>
      </c>
      <c r="K203">
        <v>24</v>
      </c>
    </row>
    <row r="204" spans="1:11" x14ac:dyDescent="0.25">
      <c r="A204" t="str">
        <f t="shared" si="29"/>
        <v>3108</v>
      </c>
      <c r="B204" t="str">
        <f t="shared" si="30"/>
        <v/>
      </c>
      <c r="C204" t="str">
        <f t="shared" si="31"/>
        <v>4/30/2013</v>
      </c>
      <c r="D204" t="str">
        <f>T("00004026001")</f>
        <v>00004026001</v>
      </c>
      <c r="E204" t="str">
        <f>T("4513619")</f>
        <v>4513619</v>
      </c>
      <c r="F204" t="str">
        <f>T("1184733669")</f>
        <v>1184733669</v>
      </c>
      <c r="G204" t="str">
        <f t="shared" si="25"/>
        <v>Retail</v>
      </c>
      <c r="H204" t="str">
        <f t="shared" si="28"/>
        <v>1</v>
      </c>
      <c r="I204" t="str">
        <f>T("N")</f>
        <v>N</v>
      </c>
      <c r="J204">
        <v>60</v>
      </c>
      <c r="K204">
        <v>30</v>
      </c>
    </row>
    <row r="205" spans="1:11" x14ac:dyDescent="0.25">
      <c r="A205" t="str">
        <f t="shared" si="29"/>
        <v>3108</v>
      </c>
      <c r="B205" t="str">
        <f t="shared" si="30"/>
        <v/>
      </c>
      <c r="C205" t="str">
        <f t="shared" si="31"/>
        <v>4/30/2013</v>
      </c>
      <c r="D205" t="str">
        <f>T("00078043815")</f>
        <v>00078043815</v>
      </c>
      <c r="E205" t="str">
        <f>T("1715830")</f>
        <v>1715830</v>
      </c>
      <c r="F205" t="str">
        <f>T("1902887805")</f>
        <v>1902887805</v>
      </c>
      <c r="G205" t="str">
        <f t="shared" si="25"/>
        <v>Retail</v>
      </c>
      <c r="H205" t="str">
        <f t="shared" si="28"/>
        <v>1</v>
      </c>
      <c r="I205" t="str">
        <f>T("Y")</f>
        <v>Y</v>
      </c>
      <c r="J205">
        <v>30</v>
      </c>
      <c r="K205">
        <v>30</v>
      </c>
    </row>
    <row r="206" spans="1:11" x14ac:dyDescent="0.25">
      <c r="A206" t="str">
        <f t="shared" si="29"/>
        <v>3108</v>
      </c>
      <c r="B206" t="str">
        <f t="shared" si="30"/>
        <v/>
      </c>
      <c r="C206" t="str">
        <f t="shared" si="31"/>
        <v>4/30/2013</v>
      </c>
      <c r="D206" t="str">
        <f>T("00469061773")</f>
        <v>00469061773</v>
      </c>
      <c r="E206" t="str">
        <f>T("4513619")</f>
        <v>4513619</v>
      </c>
      <c r="F206" t="str">
        <f>T("1184733669")</f>
        <v>1184733669</v>
      </c>
      <c r="G206" t="str">
        <f t="shared" si="25"/>
        <v>Retail</v>
      </c>
      <c r="H206" t="str">
        <f t="shared" si="28"/>
        <v>1</v>
      </c>
      <c r="I206" t="str">
        <f>T("N")</f>
        <v>N</v>
      </c>
      <c r="J206">
        <v>120</v>
      </c>
      <c r="K206">
        <v>30</v>
      </c>
    </row>
    <row r="207" spans="1:11" x14ac:dyDescent="0.25">
      <c r="A207" t="str">
        <f t="shared" si="29"/>
        <v>3108</v>
      </c>
      <c r="B207" t="str">
        <f t="shared" si="30"/>
        <v/>
      </c>
      <c r="C207" t="str">
        <f t="shared" si="31"/>
        <v>4/30/2013</v>
      </c>
      <c r="D207" t="str">
        <f>T("15584010101")</f>
        <v>15584010101</v>
      </c>
      <c r="E207" t="str">
        <f>T("4558459")</f>
        <v>4558459</v>
      </c>
      <c r="F207" t="str">
        <f>T("1851461933")</f>
        <v>1851461933</v>
      </c>
      <c r="G207" t="str">
        <f t="shared" si="25"/>
        <v>Retail</v>
      </c>
      <c r="H207" t="str">
        <f t="shared" si="28"/>
        <v>1</v>
      </c>
      <c r="I207" t="str">
        <f>T("N")</f>
        <v>N</v>
      </c>
      <c r="J207">
        <v>30</v>
      </c>
      <c r="K207">
        <v>30</v>
      </c>
    </row>
    <row r="208" spans="1:11" x14ac:dyDescent="0.25">
      <c r="A208" t="str">
        <f t="shared" si="29"/>
        <v>3108</v>
      </c>
      <c r="B208" t="str">
        <f t="shared" si="30"/>
        <v/>
      </c>
      <c r="C208" t="str">
        <f t="shared" si="31"/>
        <v>4/30/2013</v>
      </c>
      <c r="D208" t="str">
        <f>T("68546031730")</f>
        <v>68546031730</v>
      </c>
      <c r="E208" t="str">
        <f>T("3958898")</f>
        <v>3958898</v>
      </c>
      <c r="F208" t="str">
        <f>T("1043382302")</f>
        <v>1043382302</v>
      </c>
      <c r="G208" t="str">
        <f t="shared" si="25"/>
        <v>Retail</v>
      </c>
      <c r="H208" t="str">
        <f t="shared" si="28"/>
        <v>1</v>
      </c>
      <c r="I208" t="str">
        <f>T("Y")</f>
        <v>Y</v>
      </c>
      <c r="J208">
        <v>1</v>
      </c>
      <c r="K208">
        <v>30</v>
      </c>
    </row>
    <row r="209" spans="1:11" x14ac:dyDescent="0.25">
      <c r="A209" t="str">
        <f t="shared" si="29"/>
        <v>3108</v>
      </c>
      <c r="B209" t="str">
        <f t="shared" si="30"/>
        <v/>
      </c>
      <c r="C209" t="str">
        <f>T("5/1/2013")</f>
        <v>5/1/2013</v>
      </c>
      <c r="D209" t="str">
        <f>T("55111052601")</f>
        <v>55111052601</v>
      </c>
      <c r="E209" t="str">
        <f>T("4513619")</f>
        <v>4513619</v>
      </c>
      <c r="F209" t="str">
        <f>T("1184733669")</f>
        <v>1184733669</v>
      </c>
      <c r="G209" t="str">
        <f t="shared" si="25"/>
        <v>Retail</v>
      </c>
      <c r="H209" t="str">
        <f t="shared" si="28"/>
        <v>1</v>
      </c>
      <c r="I209" t="str">
        <f>T("N")</f>
        <v>N</v>
      </c>
      <c r="J209">
        <v>180</v>
      </c>
      <c r="K209">
        <v>30</v>
      </c>
    </row>
    <row r="210" spans="1:11" x14ac:dyDescent="0.25">
      <c r="A210" t="str">
        <f t="shared" si="29"/>
        <v>3108</v>
      </c>
      <c r="B210" t="str">
        <f t="shared" si="30"/>
        <v/>
      </c>
      <c r="C210" t="str">
        <f>T("5/6/2013")</f>
        <v>5/6/2013</v>
      </c>
      <c r="D210" t="str">
        <f>T("00002840001")</f>
        <v>00002840001</v>
      </c>
      <c r="E210" t="str">
        <f>T("1715830")</f>
        <v>1715830</v>
      </c>
      <c r="F210" t="str">
        <f>T("1902887805")</f>
        <v>1902887805</v>
      </c>
      <c r="G210" t="str">
        <f t="shared" si="25"/>
        <v>Retail</v>
      </c>
      <c r="H210" t="str">
        <f t="shared" si="28"/>
        <v>1</v>
      </c>
      <c r="I210" t="str">
        <f>T("Y")</f>
        <v>Y</v>
      </c>
      <c r="J210">
        <v>2</v>
      </c>
      <c r="K210">
        <v>28</v>
      </c>
    </row>
    <row r="211" spans="1:11" x14ac:dyDescent="0.25">
      <c r="A211" t="str">
        <f t="shared" si="29"/>
        <v>3108</v>
      </c>
      <c r="B211" t="str">
        <f t="shared" si="30"/>
        <v/>
      </c>
      <c r="C211" t="str">
        <f>T("5/6/2013")</f>
        <v>5/6/2013</v>
      </c>
      <c r="D211" t="str">
        <f>T("00008104105")</f>
        <v>00008104105</v>
      </c>
      <c r="E211" t="str">
        <f>T("4553005")</f>
        <v>4553005</v>
      </c>
      <c r="F211" t="str">
        <f>T("1477662807")</f>
        <v>1477662807</v>
      </c>
      <c r="G211" t="str">
        <f t="shared" si="25"/>
        <v>Retail</v>
      </c>
      <c r="H211" t="str">
        <f t="shared" si="28"/>
        <v>1</v>
      </c>
      <c r="I211" t="str">
        <f>T("N")</f>
        <v>N</v>
      </c>
      <c r="J211">
        <v>60</v>
      </c>
      <c r="K211">
        <v>30</v>
      </c>
    </row>
    <row r="212" spans="1:11" x14ac:dyDescent="0.25">
      <c r="A212" t="str">
        <f t="shared" si="29"/>
        <v>3108</v>
      </c>
      <c r="B212" t="str">
        <f t="shared" si="30"/>
        <v/>
      </c>
      <c r="C212" t="str">
        <f>T("5/6/2013")</f>
        <v>5/6/2013</v>
      </c>
      <c r="D212" t="str">
        <f>T("68546031730")</f>
        <v>68546031730</v>
      </c>
      <c r="E212" t="str">
        <f>T("1715830")</f>
        <v>1715830</v>
      </c>
      <c r="F212" t="str">
        <f>T("1902887805")</f>
        <v>1902887805</v>
      </c>
      <c r="G212" t="str">
        <f t="shared" si="25"/>
        <v>Retail</v>
      </c>
      <c r="H212" t="str">
        <f t="shared" si="28"/>
        <v>1</v>
      </c>
      <c r="I212" t="str">
        <f>T("Y")</f>
        <v>Y</v>
      </c>
      <c r="J212">
        <v>1</v>
      </c>
      <c r="K212">
        <v>30</v>
      </c>
    </row>
    <row r="213" spans="1:11" x14ac:dyDescent="0.25">
      <c r="A213" t="str">
        <f t="shared" si="29"/>
        <v>3108</v>
      </c>
      <c r="B213" t="str">
        <f t="shared" si="30"/>
        <v/>
      </c>
      <c r="C213" t="str">
        <f>T("5/7/2013")</f>
        <v>5/7/2013</v>
      </c>
      <c r="D213" t="str">
        <f>T("00078043815")</f>
        <v>00078043815</v>
      </c>
      <c r="E213" t="str">
        <f>T("1715830")</f>
        <v>1715830</v>
      </c>
      <c r="F213" t="str">
        <f>T("1902887805")</f>
        <v>1902887805</v>
      </c>
      <c r="G213" t="str">
        <f t="shared" si="25"/>
        <v>Retail</v>
      </c>
      <c r="H213" t="str">
        <f t="shared" si="28"/>
        <v>1</v>
      </c>
      <c r="I213" t="str">
        <f>T("Y")</f>
        <v>Y</v>
      </c>
      <c r="J213">
        <v>60</v>
      </c>
      <c r="K213">
        <v>30</v>
      </c>
    </row>
    <row r="214" spans="1:11" x14ac:dyDescent="0.25">
      <c r="A214" t="str">
        <f t="shared" si="29"/>
        <v>3108</v>
      </c>
      <c r="B214" t="str">
        <f t="shared" si="30"/>
        <v/>
      </c>
      <c r="C214" t="str">
        <f>T("5/8/2013")</f>
        <v>5/8/2013</v>
      </c>
      <c r="D214" t="str">
        <f>T("00069098038")</f>
        <v>00069098038</v>
      </c>
      <c r="E214" t="str">
        <f>T("1466033")</f>
        <v>1466033</v>
      </c>
      <c r="F214" t="str">
        <f>T("1134100134")</f>
        <v>1134100134</v>
      </c>
      <c r="G214" t="str">
        <f t="shared" si="25"/>
        <v>Retail</v>
      </c>
      <c r="H214" t="str">
        <f t="shared" si="28"/>
        <v>1</v>
      </c>
      <c r="I214" t="str">
        <f>T("Y")</f>
        <v>Y</v>
      </c>
      <c r="J214">
        <v>28</v>
      </c>
      <c r="K214">
        <v>28</v>
      </c>
    </row>
    <row r="215" spans="1:11" x14ac:dyDescent="0.25">
      <c r="A215" t="str">
        <f t="shared" si="29"/>
        <v>3108</v>
      </c>
      <c r="B215" t="str">
        <f t="shared" si="30"/>
        <v/>
      </c>
      <c r="C215" t="str">
        <f>T("5/8/2013")</f>
        <v>5/8/2013</v>
      </c>
      <c r="D215" t="str">
        <f>T("00074433902")</f>
        <v>00074433902</v>
      </c>
      <c r="E215" t="str">
        <f>T("1715830")</f>
        <v>1715830</v>
      </c>
      <c r="F215" t="str">
        <f>T("1902887805")</f>
        <v>1902887805</v>
      </c>
      <c r="G215" t="str">
        <f t="shared" ref="G215:G246" si="32">T("Retail")</f>
        <v>Retail</v>
      </c>
      <c r="H215" t="str">
        <f t="shared" si="28"/>
        <v>1</v>
      </c>
      <c r="I215" t="str">
        <f>T("Y")</f>
        <v>Y</v>
      </c>
      <c r="J215">
        <v>4</v>
      </c>
      <c r="K215">
        <v>28</v>
      </c>
    </row>
    <row r="216" spans="1:11" x14ac:dyDescent="0.25">
      <c r="A216" t="str">
        <f t="shared" si="29"/>
        <v>3108</v>
      </c>
      <c r="B216" t="str">
        <f t="shared" si="30"/>
        <v/>
      </c>
      <c r="C216" t="str">
        <f>T("5/8/2013")</f>
        <v>5/8/2013</v>
      </c>
      <c r="D216" t="str">
        <f>T("10019095501")</f>
        <v>10019095501</v>
      </c>
      <c r="E216" t="str">
        <f>T("4544424")</f>
        <v>4544424</v>
      </c>
      <c r="F216" t="str">
        <f>T("1629195045")</f>
        <v>1629195045</v>
      </c>
      <c r="G216" t="str">
        <f t="shared" si="32"/>
        <v>Retail</v>
      </c>
      <c r="H216" t="str">
        <f>T("0")</f>
        <v>0</v>
      </c>
      <c r="I216" t="str">
        <f>T("N")</f>
        <v>N</v>
      </c>
      <c r="J216">
        <v>0</v>
      </c>
      <c r="K216">
        <v>0</v>
      </c>
    </row>
    <row r="217" spans="1:11" x14ac:dyDescent="0.25">
      <c r="A217" t="str">
        <f t="shared" si="29"/>
        <v>3108</v>
      </c>
      <c r="B217" t="str">
        <f t="shared" si="30"/>
        <v/>
      </c>
      <c r="C217" t="str">
        <f>T("5/9/2013")</f>
        <v>5/9/2013</v>
      </c>
      <c r="D217" t="str">
        <f>T("00074379902")</f>
        <v>00074379902</v>
      </c>
      <c r="E217" t="str">
        <f>T("1715830")</f>
        <v>1715830</v>
      </c>
      <c r="F217" t="str">
        <f>T("1902887805")</f>
        <v>1902887805</v>
      </c>
      <c r="G217" t="str">
        <f t="shared" si="32"/>
        <v>Retail</v>
      </c>
      <c r="H217" t="str">
        <f>T("1")</f>
        <v>1</v>
      </c>
      <c r="I217" t="str">
        <f>T("Y")</f>
        <v>Y</v>
      </c>
      <c r="J217">
        <v>4</v>
      </c>
      <c r="K217">
        <v>28</v>
      </c>
    </row>
    <row r="218" spans="1:11" x14ac:dyDescent="0.25">
      <c r="A218" t="str">
        <f t="shared" si="29"/>
        <v>3108</v>
      </c>
      <c r="B218" t="str">
        <f t="shared" si="30"/>
        <v/>
      </c>
      <c r="C218" t="str">
        <f>T("5/9/2013")</f>
        <v>5/9/2013</v>
      </c>
      <c r="D218" t="str">
        <f>T("00074433902")</f>
        <v>00074433902</v>
      </c>
      <c r="E218" t="str">
        <f>T("1715830")</f>
        <v>1715830</v>
      </c>
      <c r="F218" t="str">
        <f>T("1902887805")</f>
        <v>1902887805</v>
      </c>
      <c r="G218" t="str">
        <f t="shared" si="32"/>
        <v>Retail</v>
      </c>
      <c r="H218" t="str">
        <f>T("1")</f>
        <v>1</v>
      </c>
      <c r="I218" t="str">
        <f>T("Y")</f>
        <v>Y</v>
      </c>
      <c r="J218">
        <v>2</v>
      </c>
      <c r="K218">
        <v>28</v>
      </c>
    </row>
    <row r="219" spans="1:11" x14ac:dyDescent="0.25">
      <c r="A219" t="str">
        <f t="shared" si="29"/>
        <v>3108</v>
      </c>
      <c r="B219" t="str">
        <f t="shared" si="30"/>
        <v/>
      </c>
      <c r="C219" t="str">
        <f>T("5/9/2013")</f>
        <v>5/9/2013</v>
      </c>
      <c r="D219" t="str">
        <f>T("58406044504")</f>
        <v>58406044504</v>
      </c>
      <c r="E219" t="str">
        <f>T("1715830")</f>
        <v>1715830</v>
      </c>
      <c r="F219" t="str">
        <f>T("1902887805")</f>
        <v>1902887805</v>
      </c>
      <c r="G219" t="str">
        <f t="shared" si="32"/>
        <v>Retail</v>
      </c>
      <c r="H219" t="str">
        <f>T("1")</f>
        <v>1</v>
      </c>
      <c r="I219" t="str">
        <f>T("Y")</f>
        <v>Y</v>
      </c>
      <c r="J219">
        <v>4</v>
      </c>
      <c r="K219">
        <v>28</v>
      </c>
    </row>
    <row r="220" spans="1:11" x14ac:dyDescent="0.25">
      <c r="A220" t="str">
        <f t="shared" si="29"/>
        <v>3108</v>
      </c>
      <c r="B220" t="str">
        <f t="shared" si="30"/>
        <v/>
      </c>
      <c r="C220" t="str">
        <f>T("5/10/2013")</f>
        <v>5/10/2013</v>
      </c>
      <c r="D220" t="str">
        <f>T("00069098038")</f>
        <v>00069098038</v>
      </c>
      <c r="E220" t="str">
        <f>T("1466033")</f>
        <v>1466033</v>
      </c>
      <c r="F220" t="str">
        <f>T("1134100134")</f>
        <v>1134100134</v>
      </c>
      <c r="G220" t="str">
        <f t="shared" si="32"/>
        <v>Retail</v>
      </c>
      <c r="H220" t="str">
        <f>T("1")</f>
        <v>1</v>
      </c>
      <c r="I220" t="str">
        <f>T("Y")</f>
        <v>Y</v>
      </c>
      <c r="J220">
        <v>28</v>
      </c>
      <c r="K220">
        <v>28</v>
      </c>
    </row>
    <row r="221" spans="1:11" x14ac:dyDescent="0.25">
      <c r="A221" t="str">
        <f t="shared" si="29"/>
        <v>3108</v>
      </c>
      <c r="B221" t="str">
        <f t="shared" si="30"/>
        <v/>
      </c>
      <c r="C221" t="str">
        <f>T("5/10/2013")</f>
        <v>5/10/2013</v>
      </c>
      <c r="D221" t="str">
        <f>T("00078060751")</f>
        <v>00078060751</v>
      </c>
      <c r="E221" t="str">
        <f>T("1715830")</f>
        <v>1715830</v>
      </c>
      <c r="F221" t="str">
        <f>T("1902887805")</f>
        <v>1902887805</v>
      </c>
      <c r="G221" t="str">
        <f t="shared" si="32"/>
        <v>Retail</v>
      </c>
      <c r="H221" t="str">
        <f>T("0")</f>
        <v>0</v>
      </c>
      <c r="I221" t="str">
        <f>T("Y")</f>
        <v>Y</v>
      </c>
      <c r="J221">
        <v>28</v>
      </c>
      <c r="K221">
        <v>28</v>
      </c>
    </row>
    <row r="222" spans="1:11" x14ac:dyDescent="0.25">
      <c r="A222" t="str">
        <f t="shared" si="29"/>
        <v>3108</v>
      </c>
      <c r="B222" t="str">
        <f t="shared" si="30"/>
        <v/>
      </c>
      <c r="C222" t="str">
        <f>T("5/10/2013")</f>
        <v>5/10/2013</v>
      </c>
      <c r="D222" t="str">
        <f>T("10019095501")</f>
        <v>10019095501</v>
      </c>
      <c r="E222" t="str">
        <f>T("4544424")</f>
        <v>4544424</v>
      </c>
      <c r="F222" t="str">
        <f>T("1629195045")</f>
        <v>1629195045</v>
      </c>
      <c r="G222" t="str">
        <f t="shared" si="32"/>
        <v>Retail</v>
      </c>
      <c r="H222" t="str">
        <f>T("0")</f>
        <v>0</v>
      </c>
      <c r="I222" t="str">
        <f>T("N")</f>
        <v>N</v>
      </c>
      <c r="J222">
        <v>0</v>
      </c>
      <c r="K222">
        <v>0</v>
      </c>
    </row>
    <row r="223" spans="1:11" x14ac:dyDescent="0.25">
      <c r="A223" t="str">
        <f t="shared" si="29"/>
        <v>3108</v>
      </c>
      <c r="B223" t="str">
        <f t="shared" si="30"/>
        <v/>
      </c>
      <c r="C223" t="str">
        <f>T("5/11/2013")</f>
        <v>5/11/2013</v>
      </c>
      <c r="D223" t="str">
        <f>T("00074333330")</f>
        <v>00074333330</v>
      </c>
      <c r="E223" t="str">
        <f>T("4530538")</f>
        <v>4530538</v>
      </c>
      <c r="F223" t="str">
        <f>T("1295888949")</f>
        <v>1295888949</v>
      </c>
      <c r="G223" t="str">
        <f t="shared" si="32"/>
        <v>Retail</v>
      </c>
      <c r="H223" t="str">
        <f>T("1")</f>
        <v>1</v>
      </c>
      <c r="I223" t="str">
        <f>T("N")</f>
        <v>N</v>
      </c>
      <c r="J223">
        <v>30</v>
      </c>
      <c r="K223">
        <v>30</v>
      </c>
    </row>
    <row r="224" spans="1:11" x14ac:dyDescent="0.25">
      <c r="A224" t="str">
        <f t="shared" si="29"/>
        <v>3108</v>
      </c>
      <c r="B224" t="str">
        <f t="shared" si="30"/>
        <v/>
      </c>
      <c r="C224" t="str">
        <f>T("5/13/2013")</f>
        <v>5/13/2013</v>
      </c>
      <c r="D224" t="str">
        <f>T("58406043504")</f>
        <v>58406043504</v>
      </c>
      <c r="E224" t="str">
        <f>T("1715830")</f>
        <v>1715830</v>
      </c>
      <c r="F224" t="str">
        <f>T("1902887805")</f>
        <v>1902887805</v>
      </c>
      <c r="G224" t="str">
        <f t="shared" si="32"/>
        <v>Retail</v>
      </c>
      <c r="H224" t="str">
        <f>T("1")</f>
        <v>1</v>
      </c>
      <c r="I224" t="str">
        <f>T("Y")</f>
        <v>Y</v>
      </c>
      <c r="J224">
        <v>4</v>
      </c>
      <c r="K224">
        <v>28</v>
      </c>
    </row>
    <row r="225" spans="1:11" x14ac:dyDescent="0.25">
      <c r="A225" t="str">
        <f t="shared" si="29"/>
        <v>3108</v>
      </c>
      <c r="B225" t="str">
        <f t="shared" si="30"/>
        <v/>
      </c>
      <c r="C225" t="str">
        <f>T("5/13/2013")</f>
        <v>5/13/2013</v>
      </c>
      <c r="D225" t="str">
        <f>T("66302046760")</f>
        <v>66302046760</v>
      </c>
      <c r="E225" t="str">
        <f>T("1466033")</f>
        <v>1466033</v>
      </c>
      <c r="F225" t="str">
        <f>T("1134100134")</f>
        <v>1134100134</v>
      </c>
      <c r="G225" t="str">
        <f t="shared" si="32"/>
        <v>Retail</v>
      </c>
      <c r="H225" t="str">
        <f>T("1")</f>
        <v>1</v>
      </c>
      <c r="I225" t="str">
        <f>T("Y")</f>
        <v>Y</v>
      </c>
      <c r="J225">
        <v>60</v>
      </c>
      <c r="K225">
        <v>30</v>
      </c>
    </row>
    <row r="226" spans="1:11" x14ac:dyDescent="0.25">
      <c r="A226" t="str">
        <f t="shared" si="29"/>
        <v>3108</v>
      </c>
      <c r="B226" t="str">
        <f t="shared" si="30"/>
        <v/>
      </c>
      <c r="C226" t="str">
        <f>T("5/14/2013")</f>
        <v>5/14/2013</v>
      </c>
      <c r="D226" t="str">
        <f>T("55513092410")</f>
        <v>55513092410</v>
      </c>
      <c r="E226" t="str">
        <f>T("1715830")</f>
        <v>1715830</v>
      </c>
      <c r="F226" t="str">
        <f>T("1902887805")</f>
        <v>1902887805</v>
      </c>
      <c r="G226" t="str">
        <f t="shared" si="32"/>
        <v>Retail</v>
      </c>
      <c r="H226" t="str">
        <f>T("1")</f>
        <v>1</v>
      </c>
      <c r="I226" t="str">
        <f>T("Y")</f>
        <v>Y</v>
      </c>
      <c r="J226">
        <v>2</v>
      </c>
      <c r="K226">
        <v>28</v>
      </c>
    </row>
    <row r="227" spans="1:11" x14ac:dyDescent="0.25">
      <c r="A227" t="str">
        <f t="shared" si="29"/>
        <v>3108</v>
      </c>
      <c r="B227" t="str">
        <f t="shared" si="30"/>
        <v/>
      </c>
      <c r="C227" t="str">
        <f>T("5/15/2013")</f>
        <v>5/15/2013</v>
      </c>
      <c r="D227" t="str">
        <f>T("10019095501")</f>
        <v>10019095501</v>
      </c>
      <c r="E227" t="str">
        <f>T("4544424")</f>
        <v>4544424</v>
      </c>
      <c r="F227" t="str">
        <f>T("1629195045")</f>
        <v>1629195045</v>
      </c>
      <c r="G227" t="str">
        <f t="shared" si="32"/>
        <v>Retail</v>
      </c>
      <c r="H227" t="str">
        <f>T("0")</f>
        <v>0</v>
      </c>
      <c r="I227" t="str">
        <f>T("N")</f>
        <v>N</v>
      </c>
      <c r="J227">
        <v>0</v>
      </c>
      <c r="K227">
        <v>0</v>
      </c>
    </row>
    <row r="228" spans="1:11" x14ac:dyDescent="0.25">
      <c r="A228" t="str">
        <f t="shared" si="29"/>
        <v>3108</v>
      </c>
      <c r="B228" t="str">
        <f t="shared" si="30"/>
        <v/>
      </c>
      <c r="C228" t="str">
        <f>T("5/16/2013")</f>
        <v>5/16/2013</v>
      </c>
      <c r="D228" t="str">
        <f>T("50474071079")</f>
        <v>50474071079</v>
      </c>
      <c r="E228" t="str">
        <f>T("1715830")</f>
        <v>1715830</v>
      </c>
      <c r="F228" t="str">
        <f>T("1902887805")</f>
        <v>1902887805</v>
      </c>
      <c r="G228" t="str">
        <f t="shared" si="32"/>
        <v>Retail</v>
      </c>
      <c r="H228" t="str">
        <f>T("1")</f>
        <v>1</v>
      </c>
      <c r="I228" t="str">
        <f>T("Y")</f>
        <v>Y</v>
      </c>
      <c r="J228">
        <v>1</v>
      </c>
      <c r="K228">
        <v>28</v>
      </c>
    </row>
    <row r="229" spans="1:11" x14ac:dyDescent="0.25">
      <c r="A229" t="str">
        <f t="shared" si="29"/>
        <v>3108</v>
      </c>
      <c r="B229" t="str">
        <f t="shared" si="30"/>
        <v/>
      </c>
      <c r="C229" t="str">
        <f>T("5/17/2013")</f>
        <v>5/17/2013</v>
      </c>
      <c r="D229" t="str">
        <f>T("50419017103")</f>
        <v>50419017103</v>
      </c>
      <c r="E229" t="str">
        <f>T("1466033")</f>
        <v>1466033</v>
      </c>
      <c r="F229" t="str">
        <f>T("1134100134")</f>
        <v>1134100134</v>
      </c>
      <c r="G229" t="str">
        <f t="shared" si="32"/>
        <v>Retail</v>
      </c>
      <c r="H229" t="str">
        <f>T("0")</f>
        <v>0</v>
      </c>
      <c r="I229" t="str">
        <f>T("N")</f>
        <v>N</v>
      </c>
      <c r="J229">
        <v>112</v>
      </c>
      <c r="K229">
        <v>28</v>
      </c>
    </row>
    <row r="230" spans="1:11" x14ac:dyDescent="0.25">
      <c r="A230" t="str">
        <f t="shared" si="29"/>
        <v>3108</v>
      </c>
      <c r="B230" t="str">
        <f t="shared" si="30"/>
        <v/>
      </c>
      <c r="C230" t="str">
        <f>T("5/17/2013")</f>
        <v>5/17/2013</v>
      </c>
      <c r="D230" t="str">
        <f>T("55513007430")</f>
        <v>55513007430</v>
      </c>
      <c r="E230" t="str">
        <f>T("1715830")</f>
        <v>1715830</v>
      </c>
      <c r="F230" t="str">
        <f>T("1902887805")</f>
        <v>1902887805</v>
      </c>
      <c r="G230" t="str">
        <f t="shared" si="32"/>
        <v>Retail</v>
      </c>
      <c r="H230" t="str">
        <f t="shared" ref="H230:H235" si="33">T("1")</f>
        <v>1</v>
      </c>
      <c r="I230" t="str">
        <f>T("Y")</f>
        <v>Y</v>
      </c>
      <c r="J230">
        <v>60</v>
      </c>
      <c r="K230">
        <v>30</v>
      </c>
    </row>
    <row r="231" spans="1:11" x14ac:dyDescent="0.25">
      <c r="A231" t="str">
        <f t="shared" si="29"/>
        <v>3108</v>
      </c>
      <c r="B231" t="str">
        <f t="shared" si="30"/>
        <v/>
      </c>
      <c r="C231" t="str">
        <f>T("5/19/2013")</f>
        <v>5/19/2013</v>
      </c>
      <c r="D231" t="str">
        <f>T("00093733405")</f>
        <v>00093733405</v>
      </c>
      <c r="E231" t="str">
        <f>T("4573184")</f>
        <v>4573184</v>
      </c>
      <c r="F231" t="str">
        <f>T("1649285651")</f>
        <v>1649285651</v>
      </c>
      <c r="G231" t="str">
        <f t="shared" si="32"/>
        <v>Retail</v>
      </c>
      <c r="H231" t="str">
        <f t="shared" si="33"/>
        <v>1</v>
      </c>
      <c r="I231" t="str">
        <f>T("N")</f>
        <v>N</v>
      </c>
      <c r="J231">
        <v>180</v>
      </c>
      <c r="K231">
        <v>30</v>
      </c>
    </row>
    <row r="232" spans="1:11" x14ac:dyDescent="0.25">
      <c r="A232" t="str">
        <f t="shared" si="29"/>
        <v>3108</v>
      </c>
      <c r="B232" t="str">
        <f t="shared" si="30"/>
        <v/>
      </c>
      <c r="C232" t="str">
        <f>T("5/20/2013")</f>
        <v>5/20/2013</v>
      </c>
      <c r="D232" t="str">
        <f>T("00093747701")</f>
        <v>00093747701</v>
      </c>
      <c r="E232" t="str">
        <f>T("4594708")</f>
        <v>4594708</v>
      </c>
      <c r="F232" t="str">
        <f>T("1114934122")</f>
        <v>1114934122</v>
      </c>
      <c r="G232" t="str">
        <f t="shared" si="32"/>
        <v>Retail</v>
      </c>
      <c r="H232" t="str">
        <f t="shared" si="33"/>
        <v>1</v>
      </c>
      <c r="I232" t="str">
        <f>T("N")</f>
        <v>N</v>
      </c>
      <c r="J232">
        <v>120</v>
      </c>
      <c r="K232">
        <v>30</v>
      </c>
    </row>
    <row r="233" spans="1:11" x14ac:dyDescent="0.25">
      <c r="A233" t="str">
        <f t="shared" si="29"/>
        <v>3108</v>
      </c>
      <c r="B233" t="str">
        <f t="shared" si="30"/>
        <v/>
      </c>
      <c r="C233" t="str">
        <f>T("5/20/2013")</f>
        <v>5/20/2013</v>
      </c>
      <c r="D233" t="str">
        <f>T("16729004201")</f>
        <v>16729004201</v>
      </c>
      <c r="E233" t="str">
        <f>T("4562977")</f>
        <v>4562977</v>
      </c>
      <c r="F233" t="str">
        <f>T("1669570412")</f>
        <v>1669570412</v>
      </c>
      <c r="G233" t="str">
        <f t="shared" si="32"/>
        <v>Retail</v>
      </c>
      <c r="H233" t="str">
        <f t="shared" si="33"/>
        <v>1</v>
      </c>
      <c r="I233" t="str">
        <f>T("N")</f>
        <v>N</v>
      </c>
      <c r="J233">
        <v>0</v>
      </c>
      <c r="K233">
        <v>0</v>
      </c>
    </row>
    <row r="234" spans="1:11" x14ac:dyDescent="0.25">
      <c r="A234" t="str">
        <f t="shared" si="29"/>
        <v>3108</v>
      </c>
      <c r="B234" t="str">
        <f t="shared" si="30"/>
        <v/>
      </c>
      <c r="C234" t="str">
        <f>T("5/21/2013")</f>
        <v>5/21/2013</v>
      </c>
      <c r="D234" t="str">
        <f>T("00008104105")</f>
        <v>00008104105</v>
      </c>
      <c r="E234" t="str">
        <f>T("4548802")</f>
        <v>4548802</v>
      </c>
      <c r="F234" t="str">
        <f>T("1841459328")</f>
        <v>1841459328</v>
      </c>
      <c r="G234" t="str">
        <f t="shared" si="32"/>
        <v>Retail</v>
      </c>
      <c r="H234" t="str">
        <f t="shared" si="33"/>
        <v>1</v>
      </c>
      <c r="I234" t="str">
        <f>T("N")</f>
        <v>N</v>
      </c>
      <c r="J234">
        <v>30</v>
      </c>
      <c r="K234">
        <v>30</v>
      </c>
    </row>
    <row r="235" spans="1:11" x14ac:dyDescent="0.25">
      <c r="A235" t="str">
        <f t="shared" si="29"/>
        <v>3108</v>
      </c>
      <c r="B235" t="str">
        <f t="shared" si="30"/>
        <v/>
      </c>
      <c r="C235" t="str">
        <f>T("5/21/2013")</f>
        <v>5/21/2013</v>
      </c>
      <c r="D235" t="str">
        <f>T("00074433902")</f>
        <v>00074433902</v>
      </c>
      <c r="E235" t="str">
        <f>T("1715830")</f>
        <v>1715830</v>
      </c>
      <c r="F235" t="str">
        <f>T("1902887805")</f>
        <v>1902887805</v>
      </c>
      <c r="G235" t="str">
        <f t="shared" si="32"/>
        <v>Retail</v>
      </c>
      <c r="H235" t="str">
        <f t="shared" si="33"/>
        <v>1</v>
      </c>
      <c r="I235" t="str">
        <f>T("Y")</f>
        <v>Y</v>
      </c>
      <c r="J235">
        <v>2</v>
      </c>
      <c r="K235">
        <v>28</v>
      </c>
    </row>
    <row r="236" spans="1:11" x14ac:dyDescent="0.25">
      <c r="A236" t="str">
        <f t="shared" si="29"/>
        <v>3108</v>
      </c>
      <c r="B236" t="str">
        <f t="shared" si="30"/>
        <v/>
      </c>
      <c r="C236" t="str">
        <f>T("5/21/2013")</f>
        <v>5/21/2013</v>
      </c>
      <c r="D236" t="str">
        <f>T("10019095501")</f>
        <v>10019095501</v>
      </c>
      <c r="E236" t="str">
        <f>T("4544424")</f>
        <v>4544424</v>
      </c>
      <c r="F236" t="str">
        <f>T("1629195045")</f>
        <v>1629195045</v>
      </c>
      <c r="G236" t="str">
        <f t="shared" si="32"/>
        <v>Retail</v>
      </c>
      <c r="H236" t="str">
        <f>T("0")</f>
        <v>0</v>
      </c>
      <c r="I236" t="str">
        <f>T("N")</f>
        <v>N</v>
      </c>
      <c r="J236">
        <v>0</v>
      </c>
      <c r="K236">
        <v>0</v>
      </c>
    </row>
    <row r="237" spans="1:11" x14ac:dyDescent="0.25">
      <c r="A237" t="str">
        <f t="shared" si="29"/>
        <v>3108</v>
      </c>
      <c r="B237" t="str">
        <f t="shared" si="30"/>
        <v/>
      </c>
      <c r="C237" t="str">
        <f>T("5/22/2013")</f>
        <v>5/22/2013</v>
      </c>
      <c r="D237" t="str">
        <f>T("00074433902")</f>
        <v>00074433902</v>
      </c>
      <c r="E237" t="str">
        <f>T("1715830")</f>
        <v>1715830</v>
      </c>
      <c r="F237" t="str">
        <f>T("1902887805")</f>
        <v>1902887805</v>
      </c>
      <c r="G237" t="str">
        <f t="shared" si="32"/>
        <v>Retail</v>
      </c>
      <c r="H237" t="str">
        <f>T("1")</f>
        <v>1</v>
      </c>
      <c r="I237" t="str">
        <f>T("Y")</f>
        <v>Y</v>
      </c>
      <c r="J237">
        <v>2</v>
      </c>
      <c r="K237">
        <v>28</v>
      </c>
    </row>
    <row r="238" spans="1:11" x14ac:dyDescent="0.25">
      <c r="A238" t="str">
        <f t="shared" si="29"/>
        <v>3108</v>
      </c>
      <c r="B238" t="str">
        <f t="shared" si="30"/>
        <v/>
      </c>
      <c r="C238" t="str">
        <f>T("5/22/2013")</f>
        <v>5/22/2013</v>
      </c>
      <c r="D238" t="str">
        <f>T("00591222315")</f>
        <v>00591222315</v>
      </c>
      <c r="E238" t="str">
        <f>T("4519344")</f>
        <v>4519344</v>
      </c>
      <c r="F238" t="str">
        <f>T("1801905385")</f>
        <v>1801905385</v>
      </c>
      <c r="G238" t="str">
        <f t="shared" si="32"/>
        <v>Retail</v>
      </c>
      <c r="H238" t="str">
        <f>T("1")</f>
        <v>1</v>
      </c>
      <c r="I238" t="str">
        <f>T("N")</f>
        <v>N</v>
      </c>
      <c r="J238">
        <v>0</v>
      </c>
      <c r="K238">
        <v>0</v>
      </c>
    </row>
    <row r="239" spans="1:11" x14ac:dyDescent="0.25">
      <c r="A239" t="str">
        <f t="shared" si="29"/>
        <v>3108</v>
      </c>
      <c r="B239" t="str">
        <f t="shared" si="30"/>
        <v/>
      </c>
      <c r="C239" t="str">
        <f>T("5/22/2013")</f>
        <v>5/22/2013</v>
      </c>
      <c r="D239" t="str">
        <f>T("10019095501")</f>
        <v>10019095501</v>
      </c>
      <c r="E239" t="str">
        <f>T("4544424")</f>
        <v>4544424</v>
      </c>
      <c r="F239" t="str">
        <f>T("1629195045")</f>
        <v>1629195045</v>
      </c>
      <c r="G239" t="str">
        <f t="shared" si="32"/>
        <v>Retail</v>
      </c>
      <c r="H239" t="str">
        <f>T("0")</f>
        <v>0</v>
      </c>
      <c r="I239" t="str">
        <f>T("N")</f>
        <v>N</v>
      </c>
      <c r="J239">
        <v>3</v>
      </c>
      <c r="K239">
        <v>21</v>
      </c>
    </row>
    <row r="240" spans="1:11" x14ac:dyDescent="0.25">
      <c r="A240" t="str">
        <f t="shared" si="29"/>
        <v>3108</v>
      </c>
      <c r="B240" t="str">
        <f t="shared" si="30"/>
        <v/>
      </c>
      <c r="C240" t="str">
        <f>T("5/22/2013")</f>
        <v>5/22/2013</v>
      </c>
      <c r="D240" t="str">
        <f>T("50474071079")</f>
        <v>50474071079</v>
      </c>
      <c r="E240" t="str">
        <f>T("4509242")</f>
        <v>4509242</v>
      </c>
      <c r="F240" t="str">
        <f>T("1164403069")</f>
        <v>1164403069</v>
      </c>
      <c r="G240" t="str">
        <f t="shared" si="32"/>
        <v>Retail</v>
      </c>
      <c r="H240" t="str">
        <f t="shared" ref="H240:H249" si="34">T("1")</f>
        <v>1</v>
      </c>
      <c r="I240" t="str">
        <f>T("Y")</f>
        <v>Y</v>
      </c>
      <c r="J240">
        <v>1</v>
      </c>
      <c r="K240">
        <v>28</v>
      </c>
    </row>
    <row r="241" spans="1:11" x14ac:dyDescent="0.25">
      <c r="A241" t="str">
        <f t="shared" si="29"/>
        <v>3108</v>
      </c>
      <c r="B241" t="str">
        <f t="shared" si="30"/>
        <v/>
      </c>
      <c r="C241" t="str">
        <f>T("5/22/2013")</f>
        <v>5/22/2013</v>
      </c>
      <c r="D241" t="str">
        <f>T("58406044504")</f>
        <v>58406044504</v>
      </c>
      <c r="E241" t="str">
        <f>T("1715830")</f>
        <v>1715830</v>
      </c>
      <c r="F241" t="str">
        <f>T("1902887805")</f>
        <v>1902887805</v>
      </c>
      <c r="G241" t="str">
        <f t="shared" si="32"/>
        <v>Retail</v>
      </c>
      <c r="H241" t="str">
        <f t="shared" si="34"/>
        <v>1</v>
      </c>
      <c r="I241" t="str">
        <f>T("Y")</f>
        <v>Y</v>
      </c>
      <c r="J241">
        <v>4</v>
      </c>
      <c r="K241">
        <v>28</v>
      </c>
    </row>
    <row r="242" spans="1:11" x14ac:dyDescent="0.25">
      <c r="A242" t="str">
        <f t="shared" si="29"/>
        <v>3108</v>
      </c>
      <c r="B242" t="str">
        <f t="shared" si="30"/>
        <v/>
      </c>
      <c r="C242" t="str">
        <f t="shared" ref="C242:C249" si="35">T("5/23/2013")</f>
        <v>5/23/2013</v>
      </c>
      <c r="D242" t="str">
        <f>T("00004035730")</f>
        <v>00004035730</v>
      </c>
      <c r="E242" t="str">
        <f>T("1715830")</f>
        <v>1715830</v>
      </c>
      <c r="F242" t="str">
        <f>T("1902887805")</f>
        <v>1902887805</v>
      </c>
      <c r="G242" t="str">
        <f t="shared" si="32"/>
        <v>Retail</v>
      </c>
      <c r="H242" t="str">
        <f t="shared" si="34"/>
        <v>1</v>
      </c>
      <c r="I242" t="str">
        <f>T("Y")</f>
        <v>Y</v>
      </c>
      <c r="J242">
        <v>2</v>
      </c>
      <c r="K242">
        <v>28</v>
      </c>
    </row>
    <row r="243" spans="1:11" x14ac:dyDescent="0.25">
      <c r="A243" t="str">
        <f t="shared" si="29"/>
        <v>3108</v>
      </c>
      <c r="B243" t="str">
        <f t="shared" si="30"/>
        <v/>
      </c>
      <c r="C243" t="str">
        <f t="shared" si="35"/>
        <v>5/23/2013</v>
      </c>
      <c r="D243" t="str">
        <f>T("00007464113")</f>
        <v>00007464113</v>
      </c>
      <c r="E243" t="str">
        <f>T("1715830")</f>
        <v>1715830</v>
      </c>
      <c r="F243" t="str">
        <f>T("1902887805")</f>
        <v>1902887805</v>
      </c>
      <c r="G243" t="str">
        <f t="shared" si="32"/>
        <v>Retail</v>
      </c>
      <c r="H243" t="str">
        <f t="shared" si="34"/>
        <v>1</v>
      </c>
      <c r="I243" t="str">
        <f>T("Y")</f>
        <v>Y</v>
      </c>
      <c r="J243">
        <v>30</v>
      </c>
      <c r="K243">
        <v>30</v>
      </c>
    </row>
    <row r="244" spans="1:11" x14ac:dyDescent="0.25">
      <c r="A244" t="str">
        <f t="shared" si="29"/>
        <v>3108</v>
      </c>
      <c r="B244" t="str">
        <f t="shared" si="30"/>
        <v/>
      </c>
      <c r="C244" t="str">
        <f t="shared" si="35"/>
        <v>5/23/2013</v>
      </c>
      <c r="D244" t="str">
        <f>T("00591222215")</f>
        <v>00591222215</v>
      </c>
      <c r="E244" t="str">
        <f>T("4519344")</f>
        <v>4519344</v>
      </c>
      <c r="F244" t="str">
        <f>T("1801905385")</f>
        <v>1801905385</v>
      </c>
      <c r="G244" t="str">
        <f t="shared" si="32"/>
        <v>Retail</v>
      </c>
      <c r="H244" t="str">
        <f t="shared" si="34"/>
        <v>1</v>
      </c>
      <c r="I244" t="str">
        <f>T("N")</f>
        <v>N</v>
      </c>
      <c r="J244">
        <v>240</v>
      </c>
      <c r="K244">
        <v>30</v>
      </c>
    </row>
    <row r="245" spans="1:11" x14ac:dyDescent="0.25">
      <c r="A245" t="str">
        <f t="shared" si="29"/>
        <v>3108</v>
      </c>
      <c r="B245" t="str">
        <f t="shared" si="30"/>
        <v/>
      </c>
      <c r="C245" t="str">
        <f t="shared" si="35"/>
        <v>5/23/2013</v>
      </c>
      <c r="D245" t="str">
        <f>T("00591222315")</f>
        <v>00591222315</v>
      </c>
      <c r="E245" t="str">
        <f>T("4519344")</f>
        <v>4519344</v>
      </c>
      <c r="F245" t="str">
        <f>T("1801905385")</f>
        <v>1801905385</v>
      </c>
      <c r="G245" t="str">
        <f t="shared" si="32"/>
        <v>Retail</v>
      </c>
      <c r="H245" t="str">
        <f t="shared" si="34"/>
        <v>1</v>
      </c>
      <c r="I245" t="str">
        <f>T("N")</f>
        <v>N</v>
      </c>
      <c r="J245">
        <v>60</v>
      </c>
      <c r="K245">
        <v>30</v>
      </c>
    </row>
    <row r="246" spans="1:11" x14ac:dyDescent="0.25">
      <c r="A246" t="str">
        <f t="shared" si="29"/>
        <v>3108</v>
      </c>
      <c r="B246" t="str">
        <f t="shared" si="30"/>
        <v/>
      </c>
      <c r="C246" t="str">
        <f t="shared" si="35"/>
        <v>5/23/2013</v>
      </c>
      <c r="D246" t="str">
        <f>T("00781210301")</f>
        <v>00781210301</v>
      </c>
      <c r="E246" t="str">
        <f>T("4548802")</f>
        <v>4548802</v>
      </c>
      <c r="F246" t="str">
        <f>T("1841459328")</f>
        <v>1841459328</v>
      </c>
      <c r="G246" t="str">
        <f t="shared" si="32"/>
        <v>Retail</v>
      </c>
      <c r="H246" t="str">
        <f t="shared" si="34"/>
        <v>1</v>
      </c>
      <c r="I246" t="str">
        <f>T("N")</f>
        <v>N</v>
      </c>
      <c r="J246">
        <v>180</v>
      </c>
      <c r="K246">
        <v>30</v>
      </c>
    </row>
    <row r="247" spans="1:11" x14ac:dyDescent="0.25">
      <c r="A247" t="str">
        <f t="shared" si="29"/>
        <v>3108</v>
      </c>
      <c r="B247" t="str">
        <f t="shared" si="30"/>
        <v/>
      </c>
      <c r="C247" t="str">
        <f t="shared" si="35"/>
        <v>5/23/2013</v>
      </c>
      <c r="D247" t="str">
        <f>T("15584010101")</f>
        <v>15584010101</v>
      </c>
      <c r="E247" t="str">
        <f>T("4558459")</f>
        <v>4558459</v>
      </c>
      <c r="F247" t="str">
        <f>T("1851461933")</f>
        <v>1851461933</v>
      </c>
      <c r="G247" t="str">
        <f t="shared" ref="G247:G255" si="36">T("Retail")</f>
        <v>Retail</v>
      </c>
      <c r="H247" t="str">
        <f t="shared" si="34"/>
        <v>1</v>
      </c>
      <c r="I247" t="str">
        <f>T("N")</f>
        <v>N</v>
      </c>
      <c r="J247">
        <v>30</v>
      </c>
      <c r="K247">
        <v>30</v>
      </c>
    </row>
    <row r="248" spans="1:11" x14ac:dyDescent="0.25">
      <c r="A248" t="str">
        <f t="shared" si="29"/>
        <v>3108</v>
      </c>
      <c r="B248" t="str">
        <f t="shared" si="30"/>
        <v/>
      </c>
      <c r="C248" t="str">
        <f t="shared" si="35"/>
        <v>5/23/2013</v>
      </c>
      <c r="D248" t="str">
        <f>T("58406044504")</f>
        <v>58406044504</v>
      </c>
      <c r="E248" t="str">
        <f>T("1715830")</f>
        <v>1715830</v>
      </c>
      <c r="F248" t="str">
        <f>T("1902887805")</f>
        <v>1902887805</v>
      </c>
      <c r="G248" t="str">
        <f t="shared" si="36"/>
        <v>Retail</v>
      </c>
      <c r="H248" t="str">
        <f t="shared" si="34"/>
        <v>1</v>
      </c>
      <c r="I248" t="str">
        <f>T("Y")</f>
        <v>Y</v>
      </c>
      <c r="J248">
        <v>4</v>
      </c>
      <c r="K248">
        <v>28</v>
      </c>
    </row>
    <row r="249" spans="1:11" x14ac:dyDescent="0.25">
      <c r="A249" t="str">
        <f t="shared" si="29"/>
        <v>3108</v>
      </c>
      <c r="B249" t="str">
        <f t="shared" si="30"/>
        <v/>
      </c>
      <c r="C249" t="str">
        <f t="shared" si="35"/>
        <v>5/23/2013</v>
      </c>
      <c r="D249" t="str">
        <f>T("68382004603")</f>
        <v>68382004603</v>
      </c>
      <c r="E249" t="str">
        <f>T("1715830")</f>
        <v>1715830</v>
      </c>
      <c r="F249" t="str">
        <f>T("1902887805")</f>
        <v>1902887805</v>
      </c>
      <c r="G249" t="str">
        <f t="shared" si="36"/>
        <v>Retail</v>
      </c>
      <c r="H249" t="str">
        <f t="shared" si="34"/>
        <v>1</v>
      </c>
      <c r="I249" t="str">
        <f>T("Y")</f>
        <v>Y</v>
      </c>
      <c r="J249">
        <v>168</v>
      </c>
      <c r="K249">
        <v>28</v>
      </c>
    </row>
    <row r="250" spans="1:11" x14ac:dyDescent="0.25">
      <c r="A250" t="str">
        <f t="shared" si="29"/>
        <v>3108</v>
      </c>
      <c r="B250" t="str">
        <f t="shared" si="30"/>
        <v/>
      </c>
      <c r="C250" t="str">
        <f>T("5/24/2013")</f>
        <v>5/24/2013</v>
      </c>
      <c r="D250" t="str">
        <f>T("13533080024")</f>
        <v>13533080024</v>
      </c>
      <c r="E250" t="str">
        <f>T("0591796")</f>
        <v>0591796</v>
      </c>
      <c r="F250" t="str">
        <f>T("1013998921")</f>
        <v>1013998921</v>
      </c>
      <c r="G250" t="str">
        <f t="shared" si="36"/>
        <v>Retail</v>
      </c>
      <c r="H250" t="str">
        <f>T("0")</f>
        <v>0</v>
      </c>
      <c r="I250" t="str">
        <f>T("Y")</f>
        <v>Y</v>
      </c>
      <c r="J250">
        <v>400</v>
      </c>
      <c r="K250">
        <v>56</v>
      </c>
    </row>
    <row r="251" spans="1:11" x14ac:dyDescent="0.25">
      <c r="A251" t="str">
        <f t="shared" si="29"/>
        <v>3108</v>
      </c>
      <c r="B251" t="str">
        <f t="shared" si="30"/>
        <v/>
      </c>
      <c r="C251" t="str">
        <f>T("5/24/2013")</f>
        <v>5/24/2013</v>
      </c>
      <c r="D251" t="str">
        <f>T("61958070101")</f>
        <v>61958070101</v>
      </c>
      <c r="E251" t="str">
        <f>T("4530538")</f>
        <v>4530538</v>
      </c>
      <c r="F251" t="str">
        <f>T("1295888949")</f>
        <v>1295888949</v>
      </c>
      <c r="G251" t="str">
        <f t="shared" si="36"/>
        <v>Retail</v>
      </c>
      <c r="H251" t="str">
        <f>T("1")</f>
        <v>1</v>
      </c>
      <c r="I251" t="str">
        <f>T("N")</f>
        <v>N</v>
      </c>
      <c r="J251">
        <v>30</v>
      </c>
      <c r="K251">
        <v>30</v>
      </c>
    </row>
    <row r="252" spans="1:11" x14ac:dyDescent="0.25">
      <c r="A252" t="str">
        <f t="shared" si="29"/>
        <v>3108</v>
      </c>
      <c r="B252" t="str">
        <f t="shared" si="30"/>
        <v/>
      </c>
      <c r="C252" t="str">
        <f>T("5/28/2013")</f>
        <v>5/28/2013</v>
      </c>
      <c r="D252" t="str">
        <f>T("00004026001")</f>
        <v>00004026001</v>
      </c>
      <c r="E252" t="str">
        <f>T("4513619")</f>
        <v>4513619</v>
      </c>
      <c r="F252" t="str">
        <f>T("1184733669")</f>
        <v>1184733669</v>
      </c>
      <c r="G252" t="str">
        <f t="shared" si="36"/>
        <v>Retail</v>
      </c>
      <c r="H252" t="str">
        <f>T("1")</f>
        <v>1</v>
      </c>
      <c r="I252" t="str">
        <f>T("N")</f>
        <v>N</v>
      </c>
      <c r="J252">
        <v>60</v>
      </c>
      <c r="K252">
        <v>30</v>
      </c>
    </row>
    <row r="253" spans="1:11" x14ac:dyDescent="0.25">
      <c r="A253" t="str">
        <f t="shared" si="29"/>
        <v>3108</v>
      </c>
      <c r="B253" t="str">
        <f t="shared" si="30"/>
        <v/>
      </c>
      <c r="C253" t="str">
        <f>T("5/28/2013")</f>
        <v>5/28/2013</v>
      </c>
      <c r="D253" t="str">
        <f>T("00069100101")</f>
        <v>00069100101</v>
      </c>
      <c r="E253" t="str">
        <f>T("1466033")</f>
        <v>1466033</v>
      </c>
      <c r="F253" t="str">
        <f>T("1134100134")</f>
        <v>1134100134</v>
      </c>
      <c r="G253" t="str">
        <f t="shared" si="36"/>
        <v>Retail</v>
      </c>
      <c r="H253" t="str">
        <f>T("0")</f>
        <v>0</v>
      </c>
      <c r="I253" t="str">
        <f>T("N")</f>
        <v>N</v>
      </c>
      <c r="J253">
        <v>60</v>
      </c>
      <c r="K253">
        <v>30</v>
      </c>
    </row>
    <row r="254" spans="1:11" x14ac:dyDescent="0.25">
      <c r="A254" t="str">
        <f t="shared" si="29"/>
        <v>3108</v>
      </c>
      <c r="B254" t="str">
        <f t="shared" si="30"/>
        <v/>
      </c>
      <c r="C254" t="str">
        <f>T("5/28/2013")</f>
        <v>5/28/2013</v>
      </c>
      <c r="D254" t="str">
        <f>T("00469061773")</f>
        <v>00469061773</v>
      </c>
      <c r="E254" t="str">
        <f>T("4513619")</f>
        <v>4513619</v>
      </c>
      <c r="F254" t="str">
        <f>T("1184733669")</f>
        <v>1184733669</v>
      </c>
      <c r="G254" t="str">
        <f t="shared" si="36"/>
        <v>Retail</v>
      </c>
      <c r="H254" t="str">
        <f t="shared" ref="H254:H272" si="37">T("1")</f>
        <v>1</v>
      </c>
      <c r="I254" t="str">
        <f>T("N")</f>
        <v>N</v>
      </c>
      <c r="J254">
        <v>120</v>
      </c>
      <c r="K254">
        <v>30</v>
      </c>
    </row>
    <row r="255" spans="1:11" x14ac:dyDescent="0.25">
      <c r="A255" t="str">
        <f t="shared" si="29"/>
        <v>3108</v>
      </c>
      <c r="B255" t="str">
        <f t="shared" si="30"/>
        <v/>
      </c>
      <c r="C255" t="str">
        <f>T("5/29/2013")</f>
        <v>5/29/2013</v>
      </c>
      <c r="D255" t="str">
        <f>T("00002814901")</f>
        <v>00002814901</v>
      </c>
      <c r="E255" t="str">
        <f>T("3958898")</f>
        <v>3958898</v>
      </c>
      <c r="F255" t="str">
        <f>T("1043382302")</f>
        <v>1043382302</v>
      </c>
      <c r="G255" t="str">
        <f t="shared" si="36"/>
        <v>Retail</v>
      </c>
      <c r="H255" t="str">
        <f t="shared" si="37"/>
        <v>1</v>
      </c>
      <c r="I255" t="str">
        <f>T("Y")</f>
        <v>Y</v>
      </c>
      <c r="J255">
        <v>2</v>
      </c>
      <c r="K255">
        <v>25</v>
      </c>
    </row>
    <row r="256" spans="1:11" x14ac:dyDescent="0.25">
      <c r="A256" t="str">
        <f t="shared" si="29"/>
        <v>3108</v>
      </c>
      <c r="B256" t="str">
        <f t="shared" si="30"/>
        <v/>
      </c>
      <c r="C256" t="str">
        <f>T("5/29/2013")</f>
        <v>5/29/2013</v>
      </c>
      <c r="D256" t="str">
        <f>T("16729009401")</f>
        <v>16729009401</v>
      </c>
      <c r="E256" t="str">
        <f>T("1486516")</f>
        <v>1486516</v>
      </c>
      <c r="F256" t="str">
        <f>T("1629341177")</f>
        <v>1629341177</v>
      </c>
      <c r="G256" t="str">
        <f>T("Mail")</f>
        <v>Mail</v>
      </c>
      <c r="H256" t="str">
        <f t="shared" si="37"/>
        <v>1</v>
      </c>
      <c r="I256" t="str">
        <f>T("N")</f>
        <v>N</v>
      </c>
      <c r="J256">
        <v>180</v>
      </c>
      <c r="K256">
        <v>90</v>
      </c>
    </row>
    <row r="257" spans="1:11" x14ac:dyDescent="0.25">
      <c r="A257" t="str">
        <f t="shared" si="29"/>
        <v>3108</v>
      </c>
      <c r="B257" t="str">
        <f t="shared" si="30"/>
        <v/>
      </c>
      <c r="C257" t="str">
        <f>T("5/29/2013")</f>
        <v>5/29/2013</v>
      </c>
      <c r="D257" t="str">
        <f>T("49702020718")</f>
        <v>49702020718</v>
      </c>
      <c r="E257" t="str">
        <f>T("4530538")</f>
        <v>4530538</v>
      </c>
      <c r="F257" t="str">
        <f>T("1295888949")</f>
        <v>1295888949</v>
      </c>
      <c r="G257" t="str">
        <f t="shared" ref="G257:G288" si="38">T("Retail")</f>
        <v>Retail</v>
      </c>
      <c r="H257" t="str">
        <f t="shared" si="37"/>
        <v>1</v>
      </c>
      <c r="I257" t="str">
        <f>T("N")</f>
        <v>N</v>
      </c>
      <c r="J257">
        <v>60</v>
      </c>
      <c r="K257">
        <v>30</v>
      </c>
    </row>
    <row r="258" spans="1:11" x14ac:dyDescent="0.25">
      <c r="A258" t="str">
        <f t="shared" si="29"/>
        <v>3108</v>
      </c>
      <c r="B258" t="str">
        <f t="shared" si="30"/>
        <v/>
      </c>
      <c r="C258" t="str">
        <f>T("5/29/2013")</f>
        <v>5/29/2013</v>
      </c>
      <c r="D258" t="str">
        <f>T("68546031730")</f>
        <v>68546031730</v>
      </c>
      <c r="E258" t="str">
        <f>T("3958898")</f>
        <v>3958898</v>
      </c>
      <c r="F258" t="str">
        <f>T("1043382302")</f>
        <v>1043382302</v>
      </c>
      <c r="G258" t="str">
        <f t="shared" si="38"/>
        <v>Retail</v>
      </c>
      <c r="H258" t="str">
        <f t="shared" si="37"/>
        <v>1</v>
      </c>
      <c r="I258" t="str">
        <f>T("Y")</f>
        <v>Y</v>
      </c>
      <c r="J258">
        <v>1</v>
      </c>
      <c r="K258">
        <v>30</v>
      </c>
    </row>
    <row r="259" spans="1:11" x14ac:dyDescent="0.25">
      <c r="A259" t="str">
        <f t="shared" si="29"/>
        <v>3108</v>
      </c>
      <c r="B259" t="str">
        <f t="shared" si="30"/>
        <v/>
      </c>
      <c r="C259" t="str">
        <f>T("5/30/2013")</f>
        <v>5/30/2013</v>
      </c>
      <c r="D259" t="str">
        <f>T("00078043815")</f>
        <v>00078043815</v>
      </c>
      <c r="E259" t="str">
        <f>T("1715830")</f>
        <v>1715830</v>
      </c>
      <c r="F259" t="str">
        <f>T("1902887805")</f>
        <v>1902887805</v>
      </c>
      <c r="G259" t="str">
        <f t="shared" si="38"/>
        <v>Retail</v>
      </c>
      <c r="H259" t="str">
        <f t="shared" si="37"/>
        <v>1</v>
      </c>
      <c r="I259" t="str">
        <f>T("Y")</f>
        <v>Y</v>
      </c>
      <c r="J259">
        <v>30</v>
      </c>
      <c r="K259">
        <v>30</v>
      </c>
    </row>
    <row r="260" spans="1:11" x14ac:dyDescent="0.25">
      <c r="A260" t="str">
        <f t="shared" si="29"/>
        <v>3108</v>
      </c>
      <c r="B260" t="str">
        <f t="shared" si="30"/>
        <v/>
      </c>
      <c r="C260" t="str">
        <f>T("5/30/2013")</f>
        <v>5/30/2013</v>
      </c>
      <c r="D260" t="str">
        <f>T("00469061773")</f>
        <v>00469061773</v>
      </c>
      <c r="E260" t="str">
        <f>T("4537809")</f>
        <v>4537809</v>
      </c>
      <c r="F260" t="str">
        <f>T("1518925809")</f>
        <v>1518925809</v>
      </c>
      <c r="G260" t="str">
        <f t="shared" si="38"/>
        <v>Retail</v>
      </c>
      <c r="H260" t="str">
        <f t="shared" si="37"/>
        <v>1</v>
      </c>
      <c r="I260" t="str">
        <f>T("N")</f>
        <v>N</v>
      </c>
      <c r="J260">
        <v>60</v>
      </c>
      <c r="K260">
        <v>30</v>
      </c>
    </row>
    <row r="261" spans="1:11" x14ac:dyDescent="0.25">
      <c r="A261" t="str">
        <f t="shared" si="29"/>
        <v>3108</v>
      </c>
      <c r="B261" t="str">
        <f t="shared" si="30"/>
        <v/>
      </c>
      <c r="C261" t="str">
        <f>T("5/31/2013")</f>
        <v>5/31/2013</v>
      </c>
      <c r="D261" t="str">
        <f>T("00074433902")</f>
        <v>00074433902</v>
      </c>
      <c r="E261" t="str">
        <f>T("1715830")</f>
        <v>1715830</v>
      </c>
      <c r="F261" t="str">
        <f>T("1902887805")</f>
        <v>1902887805</v>
      </c>
      <c r="G261" t="str">
        <f t="shared" si="38"/>
        <v>Retail</v>
      </c>
      <c r="H261" t="str">
        <f t="shared" si="37"/>
        <v>1</v>
      </c>
      <c r="I261" t="str">
        <f>T("Y")</f>
        <v>Y</v>
      </c>
      <c r="J261">
        <v>4</v>
      </c>
      <c r="K261">
        <v>28</v>
      </c>
    </row>
    <row r="262" spans="1:11" x14ac:dyDescent="0.25">
      <c r="A262" t="str">
        <f t="shared" si="29"/>
        <v>3108</v>
      </c>
      <c r="B262" t="str">
        <f t="shared" si="30"/>
        <v/>
      </c>
      <c r="C262" t="str">
        <f>T("6/1/2013")</f>
        <v>6/1/2013</v>
      </c>
      <c r="D262" t="str">
        <f>T("00008104105")</f>
        <v>00008104105</v>
      </c>
      <c r="E262" t="str">
        <f>T("4553005")</f>
        <v>4553005</v>
      </c>
      <c r="F262" t="str">
        <f>T("1477662807")</f>
        <v>1477662807</v>
      </c>
      <c r="G262" t="str">
        <f t="shared" si="38"/>
        <v>Retail</v>
      </c>
      <c r="H262" t="str">
        <f t="shared" si="37"/>
        <v>1</v>
      </c>
      <c r="I262" t="str">
        <f>T("N")</f>
        <v>N</v>
      </c>
      <c r="J262">
        <v>60</v>
      </c>
      <c r="K262">
        <v>30</v>
      </c>
    </row>
    <row r="263" spans="1:11" x14ac:dyDescent="0.25">
      <c r="A263" t="str">
        <f t="shared" ref="A263:A326" si="39">T("3108")</f>
        <v>3108</v>
      </c>
      <c r="B263" t="str">
        <f t="shared" ref="B263:B326" si="40">T("")</f>
        <v/>
      </c>
      <c r="C263" t="str">
        <f>T("6/2/2013")</f>
        <v>6/2/2013</v>
      </c>
      <c r="D263" t="str">
        <f>T("61703035038")</f>
        <v>61703035038</v>
      </c>
      <c r="E263" t="str">
        <f>T("4594049")</f>
        <v>4594049</v>
      </c>
      <c r="F263" t="str">
        <f>T("1942217955")</f>
        <v>1942217955</v>
      </c>
      <c r="G263" t="str">
        <f t="shared" si="38"/>
        <v>Retail</v>
      </c>
      <c r="H263" t="str">
        <f t="shared" si="37"/>
        <v>1</v>
      </c>
      <c r="I263" t="str">
        <f>T("N")</f>
        <v>N</v>
      </c>
      <c r="J263">
        <v>0</v>
      </c>
      <c r="K263">
        <v>0</v>
      </c>
    </row>
    <row r="264" spans="1:11" x14ac:dyDescent="0.25">
      <c r="A264" t="str">
        <f t="shared" si="39"/>
        <v>3108</v>
      </c>
      <c r="B264" t="str">
        <f t="shared" si="40"/>
        <v/>
      </c>
      <c r="C264" t="str">
        <f>T("6/3/2013")</f>
        <v>6/3/2013</v>
      </c>
      <c r="D264" t="str">
        <f>T("00002814901")</f>
        <v>00002814901</v>
      </c>
      <c r="E264" t="str">
        <f>T("1715830")</f>
        <v>1715830</v>
      </c>
      <c r="F264" t="str">
        <f>T("1902887805")</f>
        <v>1902887805</v>
      </c>
      <c r="G264" t="str">
        <f t="shared" si="38"/>
        <v>Retail</v>
      </c>
      <c r="H264" t="str">
        <f t="shared" si="37"/>
        <v>1</v>
      </c>
      <c r="I264" t="str">
        <f>T("Y")</f>
        <v>Y</v>
      </c>
      <c r="J264">
        <v>0</v>
      </c>
      <c r="K264">
        <v>0</v>
      </c>
    </row>
    <row r="265" spans="1:11" x14ac:dyDescent="0.25">
      <c r="A265" t="str">
        <f t="shared" si="39"/>
        <v>3108</v>
      </c>
      <c r="B265" t="str">
        <f t="shared" si="40"/>
        <v/>
      </c>
      <c r="C265" t="str">
        <f>T("6/3/2013")</f>
        <v>6/3/2013</v>
      </c>
      <c r="D265" t="str">
        <f>T("55111052601")</f>
        <v>55111052601</v>
      </c>
      <c r="E265" t="str">
        <f>T("4594481")</f>
        <v>4594481</v>
      </c>
      <c r="F265" t="str">
        <f>T("1568571552")</f>
        <v>1568571552</v>
      </c>
      <c r="G265" t="str">
        <f t="shared" si="38"/>
        <v>Retail</v>
      </c>
      <c r="H265" t="str">
        <f t="shared" si="37"/>
        <v>1</v>
      </c>
      <c r="I265" t="str">
        <f>T("N")</f>
        <v>N</v>
      </c>
      <c r="J265">
        <v>0</v>
      </c>
      <c r="K265">
        <v>0</v>
      </c>
    </row>
    <row r="266" spans="1:11" x14ac:dyDescent="0.25">
      <c r="A266" t="str">
        <f t="shared" si="39"/>
        <v>3108</v>
      </c>
      <c r="B266" t="str">
        <f t="shared" si="40"/>
        <v/>
      </c>
      <c r="C266" t="str">
        <f>T("6/3/2013")</f>
        <v>6/3/2013</v>
      </c>
      <c r="D266" t="str">
        <f>T("58406044504")</f>
        <v>58406044504</v>
      </c>
      <c r="E266" t="str">
        <f>T("1715830")</f>
        <v>1715830</v>
      </c>
      <c r="F266" t="str">
        <f>T("1902887805")</f>
        <v>1902887805</v>
      </c>
      <c r="G266" t="str">
        <f t="shared" si="38"/>
        <v>Retail</v>
      </c>
      <c r="H266" t="str">
        <f t="shared" si="37"/>
        <v>1</v>
      </c>
      <c r="I266" t="str">
        <f>T("Y")</f>
        <v>Y</v>
      </c>
      <c r="J266">
        <v>4</v>
      </c>
      <c r="K266">
        <v>28</v>
      </c>
    </row>
    <row r="267" spans="1:11" x14ac:dyDescent="0.25">
      <c r="A267" t="str">
        <f t="shared" si="39"/>
        <v>3108</v>
      </c>
      <c r="B267" t="str">
        <f t="shared" si="40"/>
        <v/>
      </c>
      <c r="C267" t="str">
        <f>T("6/4/2013")</f>
        <v>6/4/2013</v>
      </c>
      <c r="D267" t="str">
        <f>T("16729004201")</f>
        <v>16729004201</v>
      </c>
      <c r="E267" t="str">
        <f>T("4562977")</f>
        <v>4562977</v>
      </c>
      <c r="F267" t="str">
        <f>T("1669570412")</f>
        <v>1669570412</v>
      </c>
      <c r="G267" t="str">
        <f t="shared" si="38"/>
        <v>Retail</v>
      </c>
      <c r="H267" t="str">
        <f t="shared" si="37"/>
        <v>1</v>
      </c>
      <c r="I267" t="str">
        <f>T("N")</f>
        <v>N</v>
      </c>
      <c r="J267">
        <v>120</v>
      </c>
      <c r="K267">
        <v>30</v>
      </c>
    </row>
    <row r="268" spans="1:11" x14ac:dyDescent="0.25">
      <c r="A268" t="str">
        <f t="shared" si="39"/>
        <v>3108</v>
      </c>
      <c r="B268" t="str">
        <f t="shared" si="40"/>
        <v/>
      </c>
      <c r="C268" t="str">
        <f>T("6/4/2013")</f>
        <v>6/4/2013</v>
      </c>
      <c r="D268" t="str">
        <f>T("61703035038")</f>
        <v>61703035038</v>
      </c>
      <c r="E268" t="str">
        <f>T("4594049")</f>
        <v>4594049</v>
      </c>
      <c r="F268" t="str">
        <f>T("1942217955")</f>
        <v>1942217955</v>
      </c>
      <c r="G268" t="str">
        <f t="shared" si="38"/>
        <v>Retail</v>
      </c>
      <c r="H268" t="str">
        <f t="shared" si="37"/>
        <v>1</v>
      </c>
      <c r="I268" t="str">
        <f>T("N")</f>
        <v>N</v>
      </c>
      <c r="J268">
        <v>4</v>
      </c>
      <c r="K268">
        <v>28</v>
      </c>
    </row>
    <row r="269" spans="1:11" x14ac:dyDescent="0.25">
      <c r="A269" t="str">
        <f t="shared" si="39"/>
        <v>3108</v>
      </c>
      <c r="B269" t="str">
        <f t="shared" si="40"/>
        <v/>
      </c>
      <c r="C269" t="str">
        <f>T("6/5/2013")</f>
        <v>6/5/2013</v>
      </c>
      <c r="D269" t="str">
        <f>T("00008104005")</f>
        <v>00008104005</v>
      </c>
      <c r="E269" t="str">
        <f>T("4519344")</f>
        <v>4519344</v>
      </c>
      <c r="F269" t="str">
        <f>T("1801905385")</f>
        <v>1801905385</v>
      </c>
      <c r="G269" t="str">
        <f t="shared" si="38"/>
        <v>Retail</v>
      </c>
      <c r="H269" t="str">
        <f t="shared" si="37"/>
        <v>1</v>
      </c>
      <c r="I269" t="str">
        <f>T("N")</f>
        <v>N</v>
      </c>
      <c r="J269">
        <v>30</v>
      </c>
      <c r="K269">
        <v>30</v>
      </c>
    </row>
    <row r="270" spans="1:11" x14ac:dyDescent="0.25">
      <c r="A270" t="str">
        <f t="shared" si="39"/>
        <v>3108</v>
      </c>
      <c r="B270" t="str">
        <f t="shared" si="40"/>
        <v/>
      </c>
      <c r="C270" t="str">
        <f>T("6/5/2013")</f>
        <v>6/5/2013</v>
      </c>
      <c r="D270" t="str">
        <f>T("00008104105")</f>
        <v>00008104105</v>
      </c>
      <c r="E270" t="str">
        <f>T("4519344")</f>
        <v>4519344</v>
      </c>
      <c r="F270" t="str">
        <f>T("1801905385")</f>
        <v>1801905385</v>
      </c>
      <c r="G270" t="str">
        <f t="shared" si="38"/>
        <v>Retail</v>
      </c>
      <c r="H270" t="str">
        <f t="shared" si="37"/>
        <v>1</v>
      </c>
      <c r="I270" t="str">
        <f>T("N")</f>
        <v>N</v>
      </c>
      <c r="J270">
        <v>120</v>
      </c>
      <c r="K270">
        <v>30</v>
      </c>
    </row>
    <row r="271" spans="1:11" x14ac:dyDescent="0.25">
      <c r="A271" t="str">
        <f t="shared" si="39"/>
        <v>3108</v>
      </c>
      <c r="B271" t="str">
        <f t="shared" si="40"/>
        <v/>
      </c>
      <c r="C271" t="str">
        <f>T("6/5/2013")</f>
        <v>6/5/2013</v>
      </c>
      <c r="D271" t="str">
        <f>T("00074379902")</f>
        <v>00074379902</v>
      </c>
      <c r="E271" t="str">
        <f t="shared" ref="E271:E276" si="41">T("1715830")</f>
        <v>1715830</v>
      </c>
      <c r="F271" t="str">
        <f t="shared" ref="F271:F276" si="42">T("1902887805")</f>
        <v>1902887805</v>
      </c>
      <c r="G271" t="str">
        <f t="shared" si="38"/>
        <v>Retail</v>
      </c>
      <c r="H271" t="str">
        <f t="shared" si="37"/>
        <v>1</v>
      </c>
      <c r="I271" t="str">
        <f t="shared" ref="I271:I276" si="43">T("Y")</f>
        <v>Y</v>
      </c>
      <c r="J271">
        <v>4</v>
      </c>
      <c r="K271">
        <v>28</v>
      </c>
    </row>
    <row r="272" spans="1:11" x14ac:dyDescent="0.25">
      <c r="A272" t="str">
        <f t="shared" si="39"/>
        <v>3108</v>
      </c>
      <c r="B272" t="str">
        <f t="shared" si="40"/>
        <v/>
      </c>
      <c r="C272" t="str">
        <f>T("6/6/2013")</f>
        <v>6/6/2013</v>
      </c>
      <c r="D272" t="str">
        <f>T("00002814901")</f>
        <v>00002814901</v>
      </c>
      <c r="E272" t="str">
        <f t="shared" si="41"/>
        <v>1715830</v>
      </c>
      <c r="F272" t="str">
        <f t="shared" si="42"/>
        <v>1902887805</v>
      </c>
      <c r="G272" t="str">
        <f t="shared" si="38"/>
        <v>Retail</v>
      </c>
      <c r="H272" t="str">
        <f t="shared" si="37"/>
        <v>1</v>
      </c>
      <c r="I272" t="str">
        <f t="shared" si="43"/>
        <v>Y</v>
      </c>
      <c r="J272">
        <v>2</v>
      </c>
      <c r="K272">
        <v>28</v>
      </c>
    </row>
    <row r="273" spans="1:11" x14ac:dyDescent="0.25">
      <c r="A273" t="str">
        <f t="shared" si="39"/>
        <v>3108</v>
      </c>
      <c r="B273" t="str">
        <f t="shared" si="40"/>
        <v/>
      </c>
      <c r="C273" t="str">
        <f>T("6/6/2013")</f>
        <v>6/6/2013</v>
      </c>
      <c r="D273" t="str">
        <f>T("00078060751")</f>
        <v>00078060751</v>
      </c>
      <c r="E273" t="str">
        <f t="shared" si="41"/>
        <v>1715830</v>
      </c>
      <c r="F273" t="str">
        <f t="shared" si="42"/>
        <v>1902887805</v>
      </c>
      <c r="G273" t="str">
        <f t="shared" si="38"/>
        <v>Retail</v>
      </c>
      <c r="H273" t="str">
        <f>T("0")</f>
        <v>0</v>
      </c>
      <c r="I273" t="str">
        <f t="shared" si="43"/>
        <v>Y</v>
      </c>
      <c r="J273">
        <v>28</v>
      </c>
      <c r="K273">
        <v>28</v>
      </c>
    </row>
    <row r="274" spans="1:11" x14ac:dyDescent="0.25">
      <c r="A274" t="str">
        <f t="shared" si="39"/>
        <v>3108</v>
      </c>
      <c r="B274" t="str">
        <f t="shared" si="40"/>
        <v/>
      </c>
      <c r="C274" t="str">
        <f>T("6/6/2013")</f>
        <v>6/6/2013</v>
      </c>
      <c r="D274" t="str">
        <f>T("55513092410")</f>
        <v>55513092410</v>
      </c>
      <c r="E274" t="str">
        <f t="shared" si="41"/>
        <v>1715830</v>
      </c>
      <c r="F274" t="str">
        <f t="shared" si="42"/>
        <v>1902887805</v>
      </c>
      <c r="G274" t="str">
        <f t="shared" si="38"/>
        <v>Retail</v>
      </c>
      <c r="H274" t="str">
        <f>T("1")</f>
        <v>1</v>
      </c>
      <c r="I274" t="str">
        <f t="shared" si="43"/>
        <v>Y</v>
      </c>
      <c r="J274">
        <v>2</v>
      </c>
      <c r="K274">
        <v>28</v>
      </c>
    </row>
    <row r="275" spans="1:11" x14ac:dyDescent="0.25">
      <c r="A275" t="str">
        <f t="shared" si="39"/>
        <v>3108</v>
      </c>
      <c r="B275" t="str">
        <f t="shared" si="40"/>
        <v/>
      </c>
      <c r="C275" t="str">
        <f>T("6/7/2013")</f>
        <v>6/7/2013</v>
      </c>
      <c r="D275" t="str">
        <f>T("00002840001")</f>
        <v>00002840001</v>
      </c>
      <c r="E275" t="str">
        <f t="shared" si="41"/>
        <v>1715830</v>
      </c>
      <c r="F275" t="str">
        <f t="shared" si="42"/>
        <v>1902887805</v>
      </c>
      <c r="G275" t="str">
        <f t="shared" si="38"/>
        <v>Retail</v>
      </c>
      <c r="H275" t="str">
        <f>T("1")</f>
        <v>1</v>
      </c>
      <c r="I275" t="str">
        <f t="shared" si="43"/>
        <v>Y</v>
      </c>
      <c r="J275">
        <v>2</v>
      </c>
      <c r="K275">
        <v>28</v>
      </c>
    </row>
    <row r="276" spans="1:11" x14ac:dyDescent="0.25">
      <c r="A276" t="str">
        <f t="shared" si="39"/>
        <v>3108</v>
      </c>
      <c r="B276" t="str">
        <f t="shared" si="40"/>
        <v/>
      </c>
      <c r="C276" t="str">
        <f>T("6/7/2013")</f>
        <v>6/7/2013</v>
      </c>
      <c r="D276" t="str">
        <f>T("00074433902")</f>
        <v>00074433902</v>
      </c>
      <c r="E276" t="str">
        <f t="shared" si="41"/>
        <v>1715830</v>
      </c>
      <c r="F276" t="str">
        <f t="shared" si="42"/>
        <v>1902887805</v>
      </c>
      <c r="G276" t="str">
        <f t="shared" si="38"/>
        <v>Retail</v>
      </c>
      <c r="H276" t="str">
        <f>T("1")</f>
        <v>1</v>
      </c>
      <c r="I276" t="str">
        <f t="shared" si="43"/>
        <v>Y</v>
      </c>
      <c r="J276">
        <v>2</v>
      </c>
      <c r="K276">
        <v>28</v>
      </c>
    </row>
    <row r="277" spans="1:11" x14ac:dyDescent="0.25">
      <c r="A277" t="str">
        <f t="shared" si="39"/>
        <v>3108</v>
      </c>
      <c r="B277" t="str">
        <f t="shared" si="40"/>
        <v/>
      </c>
      <c r="C277" t="str">
        <f>T("6/7/2013")</f>
        <v>6/7/2013</v>
      </c>
      <c r="D277" t="str">
        <f>T("10019095501")</f>
        <v>10019095501</v>
      </c>
      <c r="E277" t="str">
        <f>T("4544424")</f>
        <v>4544424</v>
      </c>
      <c r="F277" t="str">
        <f>T("1629195045")</f>
        <v>1629195045</v>
      </c>
      <c r="G277" t="str">
        <f t="shared" si="38"/>
        <v>Retail</v>
      </c>
      <c r="H277" t="str">
        <f>T("0")</f>
        <v>0</v>
      </c>
      <c r="I277" t="str">
        <f>T("N")</f>
        <v>N</v>
      </c>
      <c r="J277">
        <v>0</v>
      </c>
      <c r="K277">
        <v>0</v>
      </c>
    </row>
    <row r="278" spans="1:11" x14ac:dyDescent="0.25">
      <c r="A278" t="str">
        <f t="shared" si="39"/>
        <v>3108</v>
      </c>
      <c r="B278" t="str">
        <f t="shared" si="40"/>
        <v/>
      </c>
      <c r="C278" t="str">
        <f>T("6/7/2013")</f>
        <v>6/7/2013</v>
      </c>
      <c r="D278" t="str">
        <f>T("55111052601")</f>
        <v>55111052601</v>
      </c>
      <c r="E278" t="str">
        <f>T("4513619")</f>
        <v>4513619</v>
      </c>
      <c r="F278" t="str">
        <f>T("1184733669")</f>
        <v>1184733669</v>
      </c>
      <c r="G278" t="str">
        <f t="shared" si="38"/>
        <v>Retail</v>
      </c>
      <c r="H278" t="str">
        <f t="shared" ref="H278:H286" si="44">T("1")</f>
        <v>1</v>
      </c>
      <c r="I278" t="str">
        <f>T("N")</f>
        <v>N</v>
      </c>
      <c r="J278">
        <v>180</v>
      </c>
      <c r="K278">
        <v>30</v>
      </c>
    </row>
    <row r="279" spans="1:11" x14ac:dyDescent="0.25">
      <c r="A279" t="str">
        <f t="shared" si="39"/>
        <v>3108</v>
      </c>
      <c r="B279" t="str">
        <f t="shared" si="40"/>
        <v/>
      </c>
      <c r="C279" t="str">
        <f>T("6/7/2013")</f>
        <v>6/7/2013</v>
      </c>
      <c r="D279" t="str">
        <f>T("68546031730")</f>
        <v>68546031730</v>
      </c>
      <c r="E279" t="str">
        <f>T("1715830")</f>
        <v>1715830</v>
      </c>
      <c r="F279" t="str">
        <f>T("1902887805")</f>
        <v>1902887805</v>
      </c>
      <c r="G279" t="str">
        <f t="shared" si="38"/>
        <v>Retail</v>
      </c>
      <c r="H279" t="str">
        <f t="shared" si="44"/>
        <v>1</v>
      </c>
      <c r="I279" t="str">
        <f>T("Y")</f>
        <v>Y</v>
      </c>
      <c r="J279">
        <v>1</v>
      </c>
      <c r="K279">
        <v>30</v>
      </c>
    </row>
    <row r="280" spans="1:11" x14ac:dyDescent="0.25">
      <c r="A280" t="str">
        <f t="shared" si="39"/>
        <v>3108</v>
      </c>
      <c r="B280" t="str">
        <f t="shared" si="40"/>
        <v/>
      </c>
      <c r="C280" t="str">
        <f>T("6/10/2013")</f>
        <v>6/10/2013</v>
      </c>
      <c r="D280" t="str">
        <f>T("55513007430")</f>
        <v>55513007430</v>
      </c>
      <c r="E280" t="str">
        <f>T("1715830")</f>
        <v>1715830</v>
      </c>
      <c r="F280" t="str">
        <f>T("1902887805")</f>
        <v>1902887805</v>
      </c>
      <c r="G280" t="str">
        <f t="shared" si="38"/>
        <v>Retail</v>
      </c>
      <c r="H280" t="str">
        <f t="shared" si="44"/>
        <v>1</v>
      </c>
      <c r="I280" t="str">
        <f>T("Y")</f>
        <v>Y</v>
      </c>
      <c r="J280">
        <v>60</v>
      </c>
      <c r="K280">
        <v>30</v>
      </c>
    </row>
    <row r="281" spans="1:11" x14ac:dyDescent="0.25">
      <c r="A281" t="str">
        <f t="shared" si="39"/>
        <v>3108</v>
      </c>
      <c r="B281" t="str">
        <f t="shared" si="40"/>
        <v/>
      </c>
      <c r="C281" t="str">
        <f>T("6/11/2013")</f>
        <v>6/11/2013</v>
      </c>
      <c r="D281" t="str">
        <f>T("00074333330")</f>
        <v>00074333330</v>
      </c>
      <c r="E281" t="str">
        <f>T("4530538")</f>
        <v>4530538</v>
      </c>
      <c r="F281" t="str">
        <f>T("1295888949")</f>
        <v>1295888949</v>
      </c>
      <c r="G281" t="str">
        <f t="shared" si="38"/>
        <v>Retail</v>
      </c>
      <c r="H281" t="str">
        <f t="shared" si="44"/>
        <v>1</v>
      </c>
      <c r="I281" t="str">
        <f>T("N")</f>
        <v>N</v>
      </c>
      <c r="J281">
        <v>30</v>
      </c>
      <c r="K281">
        <v>30</v>
      </c>
    </row>
    <row r="282" spans="1:11" x14ac:dyDescent="0.25">
      <c r="A282" t="str">
        <f t="shared" si="39"/>
        <v>3108</v>
      </c>
      <c r="B282" t="str">
        <f t="shared" si="40"/>
        <v/>
      </c>
      <c r="C282" t="str">
        <f>T("6/11/2013")</f>
        <v>6/11/2013</v>
      </c>
      <c r="D282" t="str">
        <f>T("00078043815")</f>
        <v>00078043815</v>
      </c>
      <c r="E282" t="str">
        <f>T("1715830")</f>
        <v>1715830</v>
      </c>
      <c r="F282" t="str">
        <f>T("1902887805")</f>
        <v>1902887805</v>
      </c>
      <c r="G282" t="str">
        <f t="shared" si="38"/>
        <v>Retail</v>
      </c>
      <c r="H282" t="str">
        <f t="shared" si="44"/>
        <v>1</v>
      </c>
      <c r="I282" t="str">
        <f>T("Y")</f>
        <v>Y</v>
      </c>
      <c r="J282">
        <v>60</v>
      </c>
      <c r="K282">
        <v>30</v>
      </c>
    </row>
    <row r="283" spans="1:11" x14ac:dyDescent="0.25">
      <c r="A283" t="str">
        <f t="shared" si="39"/>
        <v>3108</v>
      </c>
      <c r="B283" t="str">
        <f t="shared" si="40"/>
        <v/>
      </c>
      <c r="C283" t="str">
        <f>T("6/11/2013")</f>
        <v>6/11/2013</v>
      </c>
      <c r="D283" t="str">
        <f>T("50474071079")</f>
        <v>50474071079</v>
      </c>
      <c r="E283" t="str">
        <f>T("1715830")</f>
        <v>1715830</v>
      </c>
      <c r="F283" t="str">
        <f>T("1902887805")</f>
        <v>1902887805</v>
      </c>
      <c r="G283" t="str">
        <f t="shared" si="38"/>
        <v>Retail</v>
      </c>
      <c r="H283" t="str">
        <f t="shared" si="44"/>
        <v>1</v>
      </c>
      <c r="I283" t="str">
        <f>T("Y")</f>
        <v>Y</v>
      </c>
      <c r="J283">
        <v>1</v>
      </c>
      <c r="K283">
        <v>28</v>
      </c>
    </row>
    <row r="284" spans="1:11" x14ac:dyDescent="0.25">
      <c r="A284" t="str">
        <f t="shared" si="39"/>
        <v>3108</v>
      </c>
      <c r="B284" t="str">
        <f t="shared" si="40"/>
        <v/>
      </c>
      <c r="C284" t="str">
        <f>T("6/11/2013")</f>
        <v>6/11/2013</v>
      </c>
      <c r="D284" t="str">
        <f>T("58406043504")</f>
        <v>58406043504</v>
      </c>
      <c r="E284" t="str">
        <f>T("1715830")</f>
        <v>1715830</v>
      </c>
      <c r="F284" t="str">
        <f>T("1902887805")</f>
        <v>1902887805</v>
      </c>
      <c r="G284" t="str">
        <f t="shared" si="38"/>
        <v>Retail</v>
      </c>
      <c r="H284" t="str">
        <f t="shared" si="44"/>
        <v>1</v>
      </c>
      <c r="I284" t="str">
        <f>T("Y")</f>
        <v>Y</v>
      </c>
      <c r="J284">
        <v>4</v>
      </c>
      <c r="K284">
        <v>28</v>
      </c>
    </row>
    <row r="285" spans="1:11" x14ac:dyDescent="0.25">
      <c r="A285" t="str">
        <f t="shared" si="39"/>
        <v>3108</v>
      </c>
      <c r="B285" t="str">
        <f t="shared" si="40"/>
        <v/>
      </c>
      <c r="C285" t="str">
        <f>T("6/12/2013")</f>
        <v>6/12/2013</v>
      </c>
      <c r="D285" t="str">
        <f>T("00008104005")</f>
        <v>00008104005</v>
      </c>
      <c r="E285" t="str">
        <f>T("4548802")</f>
        <v>4548802</v>
      </c>
      <c r="F285" t="str">
        <f>T("1841459328")</f>
        <v>1841459328</v>
      </c>
      <c r="G285" t="str">
        <f t="shared" si="38"/>
        <v>Retail</v>
      </c>
      <c r="H285" t="str">
        <f t="shared" si="44"/>
        <v>1</v>
      </c>
      <c r="I285" t="str">
        <f>T("N")</f>
        <v>N</v>
      </c>
      <c r="J285">
        <v>30</v>
      </c>
      <c r="K285">
        <v>30</v>
      </c>
    </row>
    <row r="286" spans="1:11" x14ac:dyDescent="0.25">
      <c r="A286" t="str">
        <f t="shared" si="39"/>
        <v>3108</v>
      </c>
      <c r="B286" t="str">
        <f t="shared" si="40"/>
        <v/>
      </c>
      <c r="C286" t="str">
        <f>T("6/13/2013")</f>
        <v>6/13/2013</v>
      </c>
      <c r="D286" t="str">
        <f>T("00074433902")</f>
        <v>00074433902</v>
      </c>
      <c r="E286" t="str">
        <f>T("1715830")</f>
        <v>1715830</v>
      </c>
      <c r="F286" t="str">
        <f>T("1902887805")</f>
        <v>1902887805</v>
      </c>
      <c r="G286" t="str">
        <f t="shared" si="38"/>
        <v>Retail</v>
      </c>
      <c r="H286" t="str">
        <f t="shared" si="44"/>
        <v>1</v>
      </c>
      <c r="I286" t="str">
        <f>T("Y")</f>
        <v>Y</v>
      </c>
      <c r="J286">
        <v>2</v>
      </c>
      <c r="K286">
        <v>28</v>
      </c>
    </row>
    <row r="287" spans="1:11" x14ac:dyDescent="0.25">
      <c r="A287" t="str">
        <f t="shared" si="39"/>
        <v>3108</v>
      </c>
      <c r="B287" t="str">
        <f t="shared" si="40"/>
        <v/>
      </c>
      <c r="C287" t="str">
        <f>T("6/17/2013")</f>
        <v>6/17/2013</v>
      </c>
      <c r="D287" t="str">
        <f>T("10019095501")</f>
        <v>10019095501</v>
      </c>
      <c r="E287" t="str">
        <f>T("4544424")</f>
        <v>4544424</v>
      </c>
      <c r="F287" t="str">
        <f>T("1629195045")</f>
        <v>1629195045</v>
      </c>
      <c r="G287" t="str">
        <f t="shared" si="38"/>
        <v>Retail</v>
      </c>
      <c r="H287" t="str">
        <f>T("0")</f>
        <v>0</v>
      </c>
      <c r="I287" t="str">
        <f>T("N")</f>
        <v>N</v>
      </c>
      <c r="J287">
        <v>3</v>
      </c>
      <c r="K287">
        <v>21</v>
      </c>
    </row>
    <row r="288" spans="1:11" x14ac:dyDescent="0.25">
      <c r="A288" t="str">
        <f t="shared" si="39"/>
        <v>3108</v>
      </c>
      <c r="B288" t="str">
        <f t="shared" si="40"/>
        <v/>
      </c>
      <c r="C288" t="str">
        <f>T("6/19/2013")</f>
        <v>6/19/2013</v>
      </c>
      <c r="D288" t="str">
        <f>T("00004025943")</f>
        <v>00004025943</v>
      </c>
      <c r="E288" t="str">
        <f>T("4537809")</f>
        <v>4537809</v>
      </c>
      <c r="F288" t="str">
        <f>T("1518925809")</f>
        <v>1518925809</v>
      </c>
      <c r="G288" t="str">
        <f t="shared" si="38"/>
        <v>Retail</v>
      </c>
      <c r="H288" t="str">
        <f>T("1")</f>
        <v>1</v>
      </c>
      <c r="I288" t="str">
        <f>T("N")</f>
        <v>N</v>
      </c>
      <c r="J288">
        <v>60</v>
      </c>
      <c r="K288">
        <v>30</v>
      </c>
    </row>
    <row r="289" spans="1:11" x14ac:dyDescent="0.25">
      <c r="A289" t="str">
        <f t="shared" si="39"/>
        <v>3108</v>
      </c>
      <c r="B289" t="str">
        <f t="shared" si="40"/>
        <v/>
      </c>
      <c r="C289" t="str">
        <f>T("6/19/2013")</f>
        <v>6/19/2013</v>
      </c>
      <c r="D289" t="str">
        <f>T("00023114501")</f>
        <v>00023114501</v>
      </c>
      <c r="E289" t="str">
        <f>T("1715830")</f>
        <v>1715830</v>
      </c>
      <c r="F289" t="str">
        <f>T("1902887805")</f>
        <v>1902887805</v>
      </c>
      <c r="G289" t="str">
        <f t="shared" ref="G289:G320" si="45">T("Retail")</f>
        <v>Retail</v>
      </c>
      <c r="H289" t="str">
        <f>T("0")</f>
        <v>0</v>
      </c>
      <c r="I289" t="str">
        <f>T("Y")</f>
        <v>Y</v>
      </c>
      <c r="J289">
        <v>5</v>
      </c>
      <c r="K289">
        <v>90</v>
      </c>
    </row>
    <row r="290" spans="1:11" x14ac:dyDescent="0.25">
      <c r="A290" t="str">
        <f t="shared" si="39"/>
        <v>3108</v>
      </c>
      <c r="B290" t="str">
        <f t="shared" si="40"/>
        <v/>
      </c>
      <c r="C290" t="str">
        <f>T("6/19/2013")</f>
        <v>6/19/2013</v>
      </c>
      <c r="D290" t="str">
        <f>T("58406044504")</f>
        <v>58406044504</v>
      </c>
      <c r="E290" t="str">
        <f>T("1715830")</f>
        <v>1715830</v>
      </c>
      <c r="F290" t="str">
        <f>T("1902887805")</f>
        <v>1902887805</v>
      </c>
      <c r="G290" t="str">
        <f t="shared" si="45"/>
        <v>Retail</v>
      </c>
      <c r="H290" t="str">
        <f t="shared" ref="H290:H301" si="46">T("1")</f>
        <v>1</v>
      </c>
      <c r="I290" t="str">
        <f>T("Y")</f>
        <v>Y</v>
      </c>
      <c r="J290">
        <v>4</v>
      </c>
      <c r="K290">
        <v>28</v>
      </c>
    </row>
    <row r="291" spans="1:11" x14ac:dyDescent="0.25">
      <c r="A291" t="str">
        <f t="shared" si="39"/>
        <v>3108</v>
      </c>
      <c r="B291" t="str">
        <f t="shared" si="40"/>
        <v/>
      </c>
      <c r="C291" t="str">
        <f t="shared" ref="C291:C297" si="47">T("6/20/2013")</f>
        <v>6/20/2013</v>
      </c>
      <c r="D291" t="str">
        <f>T("00054016325")</f>
        <v>00054016325</v>
      </c>
      <c r="E291" t="str">
        <f>T("4513619")</f>
        <v>4513619</v>
      </c>
      <c r="F291" t="str">
        <f>T("1184733669")</f>
        <v>1184733669</v>
      </c>
      <c r="G291" t="str">
        <f t="shared" si="45"/>
        <v>Retail</v>
      </c>
      <c r="H291" t="str">
        <f t="shared" si="46"/>
        <v>1</v>
      </c>
      <c r="I291" t="str">
        <f>T("N")</f>
        <v>N</v>
      </c>
      <c r="J291">
        <v>180</v>
      </c>
      <c r="K291">
        <v>30</v>
      </c>
    </row>
    <row r="292" spans="1:11" x14ac:dyDescent="0.25">
      <c r="A292" t="str">
        <f t="shared" si="39"/>
        <v>3108</v>
      </c>
      <c r="B292" t="str">
        <f t="shared" si="40"/>
        <v/>
      </c>
      <c r="C292" t="str">
        <f t="shared" si="47"/>
        <v>6/20/2013</v>
      </c>
      <c r="D292" t="str">
        <f>T("00093733405")</f>
        <v>00093733405</v>
      </c>
      <c r="E292" t="str">
        <f>T("4589959")</f>
        <v>4589959</v>
      </c>
      <c r="F292" t="str">
        <f>T("1770590788")</f>
        <v>1770590788</v>
      </c>
      <c r="G292" t="str">
        <f t="shared" si="45"/>
        <v>Retail</v>
      </c>
      <c r="H292" t="str">
        <f t="shared" si="46"/>
        <v>1</v>
      </c>
      <c r="I292" t="str">
        <f>T("N")</f>
        <v>N</v>
      </c>
      <c r="J292">
        <v>0</v>
      </c>
      <c r="K292">
        <v>0</v>
      </c>
    </row>
    <row r="293" spans="1:11" x14ac:dyDescent="0.25">
      <c r="A293" t="str">
        <f t="shared" si="39"/>
        <v>3108</v>
      </c>
      <c r="B293" t="str">
        <f t="shared" si="40"/>
        <v/>
      </c>
      <c r="C293" t="str">
        <f t="shared" si="47"/>
        <v>6/20/2013</v>
      </c>
      <c r="D293" t="str">
        <f>T("00093747701")</f>
        <v>00093747701</v>
      </c>
      <c r="E293" t="str">
        <f>T("4594708")</f>
        <v>4594708</v>
      </c>
      <c r="F293" t="str">
        <f>T("1114934122")</f>
        <v>1114934122</v>
      </c>
      <c r="G293" t="str">
        <f t="shared" si="45"/>
        <v>Retail</v>
      </c>
      <c r="H293" t="str">
        <f t="shared" si="46"/>
        <v>1</v>
      </c>
      <c r="I293" t="str">
        <f>T("N")</f>
        <v>N</v>
      </c>
      <c r="J293">
        <v>120</v>
      </c>
      <c r="K293">
        <v>30</v>
      </c>
    </row>
    <row r="294" spans="1:11" x14ac:dyDescent="0.25">
      <c r="A294" t="str">
        <f t="shared" si="39"/>
        <v>3108</v>
      </c>
      <c r="B294" t="str">
        <f t="shared" si="40"/>
        <v/>
      </c>
      <c r="C294" t="str">
        <f t="shared" si="47"/>
        <v>6/20/2013</v>
      </c>
      <c r="D294" t="str">
        <f>T("00591222315")</f>
        <v>00591222315</v>
      </c>
      <c r="E294" t="str">
        <f>T("4519344")</f>
        <v>4519344</v>
      </c>
      <c r="F294" t="str">
        <f>T("1801905385")</f>
        <v>1801905385</v>
      </c>
      <c r="G294" t="str">
        <f t="shared" si="45"/>
        <v>Retail</v>
      </c>
      <c r="H294" t="str">
        <f t="shared" si="46"/>
        <v>1</v>
      </c>
      <c r="I294" t="str">
        <f>T("N")</f>
        <v>N</v>
      </c>
      <c r="J294">
        <v>0</v>
      </c>
      <c r="K294">
        <v>0</v>
      </c>
    </row>
    <row r="295" spans="1:11" x14ac:dyDescent="0.25">
      <c r="A295" t="str">
        <f t="shared" si="39"/>
        <v>3108</v>
      </c>
      <c r="B295" t="str">
        <f t="shared" si="40"/>
        <v/>
      </c>
      <c r="C295" t="str">
        <f t="shared" si="47"/>
        <v>6/20/2013</v>
      </c>
      <c r="D295" t="str">
        <f>T("16729009401")</f>
        <v>16729009401</v>
      </c>
      <c r="E295" t="str">
        <f>T("4589959")</f>
        <v>4589959</v>
      </c>
      <c r="F295" t="str">
        <f>T("1770590788")</f>
        <v>1770590788</v>
      </c>
      <c r="G295" t="str">
        <f t="shared" si="45"/>
        <v>Retail</v>
      </c>
      <c r="H295" t="str">
        <f t="shared" si="46"/>
        <v>1</v>
      </c>
      <c r="I295" t="str">
        <f>T("N")</f>
        <v>N</v>
      </c>
      <c r="J295">
        <v>60</v>
      </c>
      <c r="K295">
        <v>30</v>
      </c>
    </row>
    <row r="296" spans="1:11" x14ac:dyDescent="0.25">
      <c r="A296" t="str">
        <f t="shared" si="39"/>
        <v>3108</v>
      </c>
      <c r="B296" t="str">
        <f t="shared" si="40"/>
        <v/>
      </c>
      <c r="C296" t="str">
        <f t="shared" si="47"/>
        <v>6/20/2013</v>
      </c>
      <c r="D296" t="str">
        <f>T("55513007330")</f>
        <v>55513007330</v>
      </c>
      <c r="E296" t="str">
        <f>T("1715830")</f>
        <v>1715830</v>
      </c>
      <c r="F296" t="str">
        <f>T("1902887805")</f>
        <v>1902887805</v>
      </c>
      <c r="G296" t="str">
        <f t="shared" si="45"/>
        <v>Retail</v>
      </c>
      <c r="H296" t="str">
        <f t="shared" si="46"/>
        <v>1</v>
      </c>
      <c r="I296" t="str">
        <f>T("Y")</f>
        <v>Y</v>
      </c>
      <c r="J296">
        <v>0</v>
      </c>
      <c r="K296">
        <v>0</v>
      </c>
    </row>
    <row r="297" spans="1:11" x14ac:dyDescent="0.25">
      <c r="A297" t="str">
        <f t="shared" si="39"/>
        <v>3108</v>
      </c>
      <c r="B297" t="str">
        <f t="shared" si="40"/>
        <v/>
      </c>
      <c r="C297" t="str">
        <f t="shared" si="47"/>
        <v>6/20/2013</v>
      </c>
      <c r="D297" t="str">
        <f>T("66302046760")</f>
        <v>66302046760</v>
      </c>
      <c r="E297" t="str">
        <f>T("1466033")</f>
        <v>1466033</v>
      </c>
      <c r="F297" t="str">
        <f>T("1134100134")</f>
        <v>1134100134</v>
      </c>
      <c r="G297" t="str">
        <f t="shared" si="45"/>
        <v>Retail</v>
      </c>
      <c r="H297" t="str">
        <f t="shared" si="46"/>
        <v>1</v>
      </c>
      <c r="I297" t="str">
        <f>T("Y")</f>
        <v>Y</v>
      </c>
      <c r="J297">
        <v>60</v>
      </c>
      <c r="K297">
        <v>30</v>
      </c>
    </row>
    <row r="298" spans="1:11" x14ac:dyDescent="0.25">
      <c r="A298" t="str">
        <f t="shared" si="39"/>
        <v>3108</v>
      </c>
      <c r="B298" t="str">
        <f t="shared" si="40"/>
        <v/>
      </c>
      <c r="C298" t="str">
        <f>T("6/21/2013")</f>
        <v>6/21/2013</v>
      </c>
      <c r="D298" t="str">
        <f>T("57894007001")</f>
        <v>57894007001</v>
      </c>
      <c r="E298" t="str">
        <f>T("1715830")</f>
        <v>1715830</v>
      </c>
      <c r="F298" t="str">
        <f>T("1902887805")</f>
        <v>1902887805</v>
      </c>
      <c r="G298" t="str">
        <f t="shared" si="45"/>
        <v>Retail</v>
      </c>
      <c r="H298" t="str">
        <f t="shared" si="46"/>
        <v>1</v>
      </c>
      <c r="I298" t="str">
        <f>T("Y")</f>
        <v>Y</v>
      </c>
      <c r="J298">
        <v>1</v>
      </c>
      <c r="K298">
        <v>30</v>
      </c>
    </row>
    <row r="299" spans="1:11" x14ac:dyDescent="0.25">
      <c r="A299" t="str">
        <f t="shared" si="39"/>
        <v>3108</v>
      </c>
      <c r="B299" t="str">
        <f t="shared" si="40"/>
        <v/>
      </c>
      <c r="C299" t="str">
        <f>T("6/22/2013")</f>
        <v>6/22/2013</v>
      </c>
      <c r="D299" t="str">
        <f>T("61958070101")</f>
        <v>61958070101</v>
      </c>
      <c r="E299" t="str">
        <f>T("4530538")</f>
        <v>4530538</v>
      </c>
      <c r="F299" t="str">
        <f>T("1295888949")</f>
        <v>1295888949</v>
      </c>
      <c r="G299" t="str">
        <f t="shared" si="45"/>
        <v>Retail</v>
      </c>
      <c r="H299" t="str">
        <f t="shared" si="46"/>
        <v>1</v>
      </c>
      <c r="I299" t="str">
        <f>T("N")</f>
        <v>N</v>
      </c>
      <c r="J299">
        <v>30</v>
      </c>
      <c r="K299">
        <v>30</v>
      </c>
    </row>
    <row r="300" spans="1:11" x14ac:dyDescent="0.25">
      <c r="A300" t="str">
        <f t="shared" si="39"/>
        <v>3108</v>
      </c>
      <c r="B300" t="str">
        <f t="shared" si="40"/>
        <v/>
      </c>
      <c r="C300" t="str">
        <f>T("6/24/2013")</f>
        <v>6/24/2013</v>
      </c>
      <c r="D300" t="str">
        <f>T("55111052601")</f>
        <v>55111052601</v>
      </c>
      <c r="E300" t="str">
        <f>T("4594481")</f>
        <v>4594481</v>
      </c>
      <c r="F300" t="str">
        <f>T("1568571552")</f>
        <v>1568571552</v>
      </c>
      <c r="G300" t="str">
        <f t="shared" si="45"/>
        <v>Retail</v>
      </c>
      <c r="H300" t="str">
        <f t="shared" si="46"/>
        <v>1</v>
      </c>
      <c r="I300" t="str">
        <f>T("N")</f>
        <v>N</v>
      </c>
      <c r="J300">
        <v>180</v>
      </c>
      <c r="K300">
        <v>30</v>
      </c>
    </row>
    <row r="301" spans="1:11" x14ac:dyDescent="0.25">
      <c r="A301" t="str">
        <f t="shared" si="39"/>
        <v>3108</v>
      </c>
      <c r="B301" t="str">
        <f t="shared" si="40"/>
        <v/>
      </c>
      <c r="C301" t="str">
        <f>T("6/25/2013")</f>
        <v>6/25/2013</v>
      </c>
      <c r="D301" t="str">
        <f>T("00002814901")</f>
        <v>00002814901</v>
      </c>
      <c r="E301" t="str">
        <f>T("3958898")</f>
        <v>3958898</v>
      </c>
      <c r="F301" t="str">
        <f>T("1043382302")</f>
        <v>1043382302</v>
      </c>
      <c r="G301" t="str">
        <f t="shared" si="45"/>
        <v>Retail</v>
      </c>
      <c r="H301" t="str">
        <f t="shared" si="46"/>
        <v>1</v>
      </c>
      <c r="I301" t="str">
        <f>T("Y")</f>
        <v>Y</v>
      </c>
      <c r="J301">
        <v>2</v>
      </c>
      <c r="K301">
        <v>25</v>
      </c>
    </row>
    <row r="302" spans="1:11" x14ac:dyDescent="0.25">
      <c r="A302" t="str">
        <f t="shared" si="39"/>
        <v>3108</v>
      </c>
      <c r="B302" t="str">
        <f t="shared" si="40"/>
        <v/>
      </c>
      <c r="C302" t="str">
        <f>T("6/25/2013")</f>
        <v>6/25/2013</v>
      </c>
      <c r="D302" t="str">
        <f>T("00069100101")</f>
        <v>00069100101</v>
      </c>
      <c r="E302" t="str">
        <f>T("1466033")</f>
        <v>1466033</v>
      </c>
      <c r="F302" t="str">
        <f>T("1134100134")</f>
        <v>1134100134</v>
      </c>
      <c r="G302" t="str">
        <f t="shared" si="45"/>
        <v>Retail</v>
      </c>
      <c r="H302" t="str">
        <f>T("0")</f>
        <v>0</v>
      </c>
      <c r="I302" t="str">
        <f>T("N")</f>
        <v>N</v>
      </c>
      <c r="J302">
        <v>60</v>
      </c>
      <c r="K302">
        <v>30</v>
      </c>
    </row>
    <row r="303" spans="1:11" x14ac:dyDescent="0.25">
      <c r="A303" t="str">
        <f t="shared" si="39"/>
        <v>3108</v>
      </c>
      <c r="B303" t="str">
        <f t="shared" si="40"/>
        <v/>
      </c>
      <c r="C303" t="str">
        <f>T("6/25/2013")</f>
        <v>6/25/2013</v>
      </c>
      <c r="D303" t="str">
        <f>T("00074433902")</f>
        <v>00074433902</v>
      </c>
      <c r="E303" t="str">
        <f>T("1715830")</f>
        <v>1715830</v>
      </c>
      <c r="F303" t="str">
        <f>T("1902887805")</f>
        <v>1902887805</v>
      </c>
      <c r="G303" t="str">
        <f t="shared" si="45"/>
        <v>Retail</v>
      </c>
      <c r="H303" t="str">
        <f>T("1")</f>
        <v>1</v>
      </c>
      <c r="I303" t="str">
        <f>T("Y")</f>
        <v>Y</v>
      </c>
      <c r="J303">
        <v>2</v>
      </c>
      <c r="K303">
        <v>28</v>
      </c>
    </row>
    <row r="304" spans="1:11" x14ac:dyDescent="0.25">
      <c r="A304" t="str">
        <f t="shared" si="39"/>
        <v>3108</v>
      </c>
      <c r="B304" t="str">
        <f t="shared" si="40"/>
        <v/>
      </c>
      <c r="C304" t="str">
        <f>T("6/25/2013")</f>
        <v>6/25/2013</v>
      </c>
      <c r="D304" t="str">
        <f>T("58406044504")</f>
        <v>58406044504</v>
      </c>
      <c r="E304" t="str">
        <f>T("1715830")</f>
        <v>1715830</v>
      </c>
      <c r="F304" t="str">
        <f>T("1902887805")</f>
        <v>1902887805</v>
      </c>
      <c r="G304" t="str">
        <f t="shared" si="45"/>
        <v>Retail</v>
      </c>
      <c r="H304" t="str">
        <f>T("1")</f>
        <v>1</v>
      </c>
      <c r="I304" t="str">
        <f>T("Y")</f>
        <v>Y</v>
      </c>
      <c r="J304">
        <v>4</v>
      </c>
      <c r="K304">
        <v>28</v>
      </c>
    </row>
    <row r="305" spans="1:11" x14ac:dyDescent="0.25">
      <c r="A305" t="str">
        <f t="shared" si="39"/>
        <v>3108</v>
      </c>
      <c r="B305" t="str">
        <f t="shared" si="40"/>
        <v/>
      </c>
      <c r="C305" t="str">
        <f>T("6/26/2013")</f>
        <v>6/26/2013</v>
      </c>
      <c r="D305" t="str">
        <f>T("15584010101")</f>
        <v>15584010101</v>
      </c>
      <c r="E305" t="str">
        <f>T("4558459")</f>
        <v>4558459</v>
      </c>
      <c r="F305" t="str">
        <f>T("1851461933")</f>
        <v>1851461933</v>
      </c>
      <c r="G305" t="str">
        <f t="shared" si="45"/>
        <v>Retail</v>
      </c>
      <c r="H305" t="str">
        <f>T("1")</f>
        <v>1</v>
      </c>
      <c r="I305" t="str">
        <f>T("N")</f>
        <v>N</v>
      </c>
      <c r="J305">
        <v>30</v>
      </c>
      <c r="K305">
        <v>30</v>
      </c>
    </row>
    <row r="306" spans="1:11" x14ac:dyDescent="0.25">
      <c r="A306" t="str">
        <f t="shared" si="39"/>
        <v>3108</v>
      </c>
      <c r="B306" t="str">
        <f t="shared" si="40"/>
        <v/>
      </c>
      <c r="C306" t="str">
        <f>T("6/27/2013")</f>
        <v>6/27/2013</v>
      </c>
      <c r="D306" t="str">
        <f>T("00052027401")</f>
        <v>00052027401</v>
      </c>
      <c r="E306" t="str">
        <f>T("3958898")</f>
        <v>3958898</v>
      </c>
      <c r="F306" t="str">
        <f>T("1043382302")</f>
        <v>1043382302</v>
      </c>
      <c r="G306" t="str">
        <f t="shared" si="45"/>
        <v>Retail</v>
      </c>
      <c r="H306" t="str">
        <f>T("0")</f>
        <v>0</v>
      </c>
      <c r="I306" t="str">
        <f>T("Y")</f>
        <v>Y</v>
      </c>
      <c r="J306">
        <v>0</v>
      </c>
      <c r="K306">
        <v>0</v>
      </c>
    </row>
    <row r="307" spans="1:11" x14ac:dyDescent="0.25">
      <c r="A307" t="str">
        <f t="shared" si="39"/>
        <v>3108</v>
      </c>
      <c r="B307" t="str">
        <f t="shared" si="40"/>
        <v/>
      </c>
      <c r="C307" t="str">
        <f>T("6/27/2013")</f>
        <v>6/27/2013</v>
      </c>
      <c r="D307" t="str">
        <f>T("00069055038")</f>
        <v>00069055038</v>
      </c>
      <c r="E307" t="str">
        <f>T("1466033")</f>
        <v>1466033</v>
      </c>
      <c r="F307" t="str">
        <f>T("1134100134")</f>
        <v>1134100134</v>
      </c>
      <c r="G307" t="str">
        <f t="shared" si="45"/>
        <v>Retail</v>
      </c>
      <c r="H307" t="str">
        <f t="shared" ref="H307:H316" si="48">T("1")</f>
        <v>1</v>
      </c>
      <c r="I307" t="str">
        <f>T("Y")</f>
        <v>Y</v>
      </c>
      <c r="J307">
        <v>42</v>
      </c>
      <c r="K307">
        <v>28</v>
      </c>
    </row>
    <row r="308" spans="1:11" x14ac:dyDescent="0.25">
      <c r="A308" t="str">
        <f t="shared" si="39"/>
        <v>3108</v>
      </c>
      <c r="B308" t="str">
        <f t="shared" si="40"/>
        <v/>
      </c>
      <c r="C308" t="str">
        <f>T("6/27/2013")</f>
        <v>6/27/2013</v>
      </c>
      <c r="D308" t="str">
        <f>T("00069098038")</f>
        <v>00069098038</v>
      </c>
      <c r="E308" t="str">
        <f>T("1466033")</f>
        <v>1466033</v>
      </c>
      <c r="F308" t="str">
        <f>T("1134100134")</f>
        <v>1134100134</v>
      </c>
      <c r="G308" t="str">
        <f t="shared" si="45"/>
        <v>Retail</v>
      </c>
      <c r="H308" t="str">
        <f t="shared" si="48"/>
        <v>1</v>
      </c>
      <c r="I308" t="str">
        <f>T("Y")</f>
        <v>Y</v>
      </c>
      <c r="J308">
        <v>14</v>
      </c>
      <c r="K308">
        <v>28</v>
      </c>
    </row>
    <row r="309" spans="1:11" x14ac:dyDescent="0.25">
      <c r="A309" t="str">
        <f t="shared" si="39"/>
        <v>3108</v>
      </c>
      <c r="B309" t="str">
        <f t="shared" si="40"/>
        <v/>
      </c>
      <c r="C309" t="str">
        <f>T("6/27/2013")</f>
        <v>6/27/2013</v>
      </c>
      <c r="D309" t="str">
        <f>T("00074433902")</f>
        <v>00074433902</v>
      </c>
      <c r="E309" t="str">
        <f>T("1715830")</f>
        <v>1715830</v>
      </c>
      <c r="F309" t="str">
        <f>T("1902887805")</f>
        <v>1902887805</v>
      </c>
      <c r="G309" t="str">
        <f t="shared" si="45"/>
        <v>Retail</v>
      </c>
      <c r="H309" t="str">
        <f t="shared" si="48"/>
        <v>1</v>
      </c>
      <c r="I309" t="str">
        <f>T("Y")</f>
        <v>Y</v>
      </c>
      <c r="J309">
        <v>4</v>
      </c>
      <c r="K309">
        <v>28</v>
      </c>
    </row>
    <row r="310" spans="1:11" x14ac:dyDescent="0.25">
      <c r="A310" t="str">
        <f t="shared" si="39"/>
        <v>3108</v>
      </c>
      <c r="B310" t="str">
        <f t="shared" si="40"/>
        <v/>
      </c>
      <c r="C310" t="str">
        <f>T("6/27/2013")</f>
        <v>6/27/2013</v>
      </c>
      <c r="D310" t="str">
        <f>T("00173080409")</f>
        <v>00173080409</v>
      </c>
      <c r="E310" t="str">
        <f>T("1466033")</f>
        <v>1466033</v>
      </c>
      <c r="F310" t="str">
        <f>T("1134100134")</f>
        <v>1134100134</v>
      </c>
      <c r="G310" t="str">
        <f t="shared" si="45"/>
        <v>Retail</v>
      </c>
      <c r="H310" t="str">
        <f t="shared" si="48"/>
        <v>1</v>
      </c>
      <c r="I310" t="str">
        <f>T("Y")</f>
        <v>Y</v>
      </c>
      <c r="J310">
        <v>120</v>
      </c>
      <c r="K310">
        <v>30</v>
      </c>
    </row>
    <row r="311" spans="1:11" x14ac:dyDescent="0.25">
      <c r="A311" t="str">
        <f t="shared" si="39"/>
        <v>3108</v>
      </c>
      <c r="B311" t="str">
        <f t="shared" si="40"/>
        <v/>
      </c>
      <c r="C311" t="str">
        <f>T("6/28/2013")</f>
        <v>6/28/2013</v>
      </c>
      <c r="D311" t="str">
        <f>T("00004026001")</f>
        <v>00004026001</v>
      </c>
      <c r="E311" t="str">
        <f>T("4513619")</f>
        <v>4513619</v>
      </c>
      <c r="F311" t="str">
        <f>T("1184733669")</f>
        <v>1184733669</v>
      </c>
      <c r="G311" t="str">
        <f t="shared" si="45"/>
        <v>Retail</v>
      </c>
      <c r="H311" t="str">
        <f t="shared" si="48"/>
        <v>1</v>
      </c>
      <c r="I311" t="str">
        <f>T("N")</f>
        <v>N</v>
      </c>
      <c r="J311">
        <v>60</v>
      </c>
      <c r="K311">
        <v>30</v>
      </c>
    </row>
    <row r="312" spans="1:11" x14ac:dyDescent="0.25">
      <c r="A312" t="str">
        <f t="shared" si="39"/>
        <v>3108</v>
      </c>
      <c r="B312" t="str">
        <f t="shared" si="40"/>
        <v/>
      </c>
      <c r="C312" t="str">
        <f>T("6/28/2013")</f>
        <v>6/28/2013</v>
      </c>
      <c r="D312" t="str">
        <f>T("00078043815")</f>
        <v>00078043815</v>
      </c>
      <c r="E312" t="str">
        <f>T("1715830")</f>
        <v>1715830</v>
      </c>
      <c r="F312" t="str">
        <f>T("1902887805")</f>
        <v>1902887805</v>
      </c>
      <c r="G312" t="str">
        <f t="shared" si="45"/>
        <v>Retail</v>
      </c>
      <c r="H312" t="str">
        <f t="shared" si="48"/>
        <v>1</v>
      </c>
      <c r="I312" t="str">
        <f>T("Y")</f>
        <v>Y</v>
      </c>
      <c r="J312">
        <v>30</v>
      </c>
      <c r="K312">
        <v>30</v>
      </c>
    </row>
    <row r="313" spans="1:11" x14ac:dyDescent="0.25">
      <c r="A313" t="str">
        <f t="shared" si="39"/>
        <v>3108</v>
      </c>
      <c r="B313" t="str">
        <f t="shared" si="40"/>
        <v/>
      </c>
      <c r="C313" t="str">
        <f>T("6/28/2013")</f>
        <v>6/28/2013</v>
      </c>
      <c r="D313" t="str">
        <f>T("00469061773")</f>
        <v>00469061773</v>
      </c>
      <c r="E313" t="str">
        <f>T("4513619")</f>
        <v>4513619</v>
      </c>
      <c r="F313" t="str">
        <f>T("1184733669")</f>
        <v>1184733669</v>
      </c>
      <c r="G313" t="str">
        <f t="shared" si="45"/>
        <v>Retail</v>
      </c>
      <c r="H313" t="str">
        <f t="shared" si="48"/>
        <v>1</v>
      </c>
      <c r="I313" t="str">
        <f>T("N")</f>
        <v>N</v>
      </c>
      <c r="J313">
        <v>120</v>
      </c>
      <c r="K313">
        <v>30</v>
      </c>
    </row>
    <row r="314" spans="1:11" x14ac:dyDescent="0.25">
      <c r="A314" t="str">
        <f t="shared" si="39"/>
        <v>3108</v>
      </c>
      <c r="B314" t="str">
        <f t="shared" si="40"/>
        <v/>
      </c>
      <c r="C314" t="str">
        <f>T("6/28/2013")</f>
        <v>6/28/2013</v>
      </c>
      <c r="D314" t="str">
        <f>T("50474071079")</f>
        <v>50474071079</v>
      </c>
      <c r="E314" t="str">
        <f>T("1715830")</f>
        <v>1715830</v>
      </c>
      <c r="F314" t="str">
        <f>T("1902887805")</f>
        <v>1902887805</v>
      </c>
      <c r="G314" t="str">
        <f t="shared" si="45"/>
        <v>Retail</v>
      </c>
      <c r="H314" t="str">
        <f t="shared" si="48"/>
        <v>1</v>
      </c>
      <c r="I314" t="str">
        <f>T("Y")</f>
        <v>Y</v>
      </c>
      <c r="J314">
        <v>0</v>
      </c>
      <c r="K314">
        <v>0</v>
      </c>
    </row>
    <row r="315" spans="1:11" x14ac:dyDescent="0.25">
      <c r="A315" t="str">
        <f t="shared" si="39"/>
        <v>3108</v>
      </c>
      <c r="B315" t="str">
        <f t="shared" si="40"/>
        <v/>
      </c>
      <c r="C315" t="str">
        <f t="shared" ref="C315:C322" si="49">T("7/1/2013")</f>
        <v>7/1/2013</v>
      </c>
      <c r="D315" t="str">
        <f>T("00004035730")</f>
        <v>00004035730</v>
      </c>
      <c r="E315" t="str">
        <f>T("1715830")</f>
        <v>1715830</v>
      </c>
      <c r="F315" t="str">
        <f>T("1902887805")</f>
        <v>1902887805</v>
      </c>
      <c r="G315" t="str">
        <f t="shared" si="45"/>
        <v>Retail</v>
      </c>
      <c r="H315" t="str">
        <f t="shared" si="48"/>
        <v>1</v>
      </c>
      <c r="I315" t="str">
        <f>T("Y")</f>
        <v>Y</v>
      </c>
      <c r="J315">
        <v>2</v>
      </c>
      <c r="K315">
        <v>28</v>
      </c>
    </row>
    <row r="316" spans="1:11" x14ac:dyDescent="0.25">
      <c r="A316" t="str">
        <f t="shared" si="39"/>
        <v>3108</v>
      </c>
      <c r="B316" t="str">
        <f t="shared" si="40"/>
        <v/>
      </c>
      <c r="C316" t="str">
        <f t="shared" si="49"/>
        <v>7/1/2013</v>
      </c>
      <c r="D316" t="str">
        <f>T("00007464113")</f>
        <v>00007464113</v>
      </c>
      <c r="E316" t="str">
        <f>T("1715830")</f>
        <v>1715830</v>
      </c>
      <c r="F316" t="str">
        <f>T("1902887805")</f>
        <v>1902887805</v>
      </c>
      <c r="G316" t="str">
        <f t="shared" si="45"/>
        <v>Retail</v>
      </c>
      <c r="H316" t="str">
        <f t="shared" si="48"/>
        <v>1</v>
      </c>
      <c r="I316" t="str">
        <f>T("Y")</f>
        <v>Y</v>
      </c>
      <c r="J316">
        <v>30</v>
      </c>
      <c r="K316">
        <v>30</v>
      </c>
    </row>
    <row r="317" spans="1:11" x14ac:dyDescent="0.25">
      <c r="A317" t="str">
        <f t="shared" si="39"/>
        <v>3108</v>
      </c>
      <c r="B317" t="str">
        <f t="shared" si="40"/>
        <v/>
      </c>
      <c r="C317" t="str">
        <f t="shared" si="49"/>
        <v>7/1/2013</v>
      </c>
      <c r="D317" t="str">
        <f>T("00052027401")</f>
        <v>00052027401</v>
      </c>
      <c r="E317" t="str">
        <f>T("3958898")</f>
        <v>3958898</v>
      </c>
      <c r="F317" t="str">
        <f>T("1043382302")</f>
        <v>1043382302</v>
      </c>
      <c r="G317" t="str">
        <f t="shared" si="45"/>
        <v>Retail</v>
      </c>
      <c r="H317" t="str">
        <f>T("0")</f>
        <v>0</v>
      </c>
      <c r="I317" t="str">
        <f>T("Y")</f>
        <v>Y</v>
      </c>
      <c r="J317">
        <v>0</v>
      </c>
      <c r="K317">
        <v>0</v>
      </c>
    </row>
    <row r="318" spans="1:11" x14ac:dyDescent="0.25">
      <c r="A318" t="str">
        <f t="shared" si="39"/>
        <v>3108</v>
      </c>
      <c r="B318" t="str">
        <f t="shared" si="40"/>
        <v/>
      </c>
      <c r="C318" t="str">
        <f t="shared" si="49"/>
        <v>7/1/2013</v>
      </c>
      <c r="D318" t="str">
        <f>T("00069098038")</f>
        <v>00069098038</v>
      </c>
      <c r="E318" t="str">
        <f>T("1466033")</f>
        <v>1466033</v>
      </c>
      <c r="F318" t="str">
        <f>T("1134100134")</f>
        <v>1134100134</v>
      </c>
      <c r="G318" t="str">
        <f t="shared" si="45"/>
        <v>Retail</v>
      </c>
      <c r="H318" t="str">
        <f t="shared" ref="H318:H324" si="50">T("1")</f>
        <v>1</v>
      </c>
      <c r="I318" t="str">
        <f>T("Y")</f>
        <v>Y</v>
      </c>
      <c r="J318">
        <v>28</v>
      </c>
      <c r="K318">
        <v>28</v>
      </c>
    </row>
    <row r="319" spans="1:11" x14ac:dyDescent="0.25">
      <c r="A319" t="str">
        <f t="shared" si="39"/>
        <v>3108</v>
      </c>
      <c r="B319" t="str">
        <f t="shared" si="40"/>
        <v/>
      </c>
      <c r="C319" t="str">
        <f t="shared" si="49"/>
        <v>7/1/2013</v>
      </c>
      <c r="D319" t="str">
        <f>T("00469061773")</f>
        <v>00469061773</v>
      </c>
      <c r="E319" t="str">
        <f>T("4537809")</f>
        <v>4537809</v>
      </c>
      <c r="F319" t="str">
        <f>T("1518925809")</f>
        <v>1518925809</v>
      </c>
      <c r="G319" t="str">
        <f t="shared" si="45"/>
        <v>Retail</v>
      </c>
      <c r="H319" t="str">
        <f t="shared" si="50"/>
        <v>1</v>
      </c>
      <c r="I319" t="str">
        <f>T("N")</f>
        <v>N</v>
      </c>
      <c r="J319">
        <v>60</v>
      </c>
      <c r="K319">
        <v>30</v>
      </c>
    </row>
    <row r="320" spans="1:11" x14ac:dyDescent="0.25">
      <c r="A320" t="str">
        <f t="shared" si="39"/>
        <v>3108</v>
      </c>
      <c r="B320" t="str">
        <f t="shared" si="40"/>
        <v/>
      </c>
      <c r="C320" t="str">
        <f t="shared" si="49"/>
        <v>7/1/2013</v>
      </c>
      <c r="D320" t="str">
        <f>T("55513007330")</f>
        <v>55513007330</v>
      </c>
      <c r="E320" t="str">
        <f>T("1715830")</f>
        <v>1715830</v>
      </c>
      <c r="F320" t="str">
        <f>T("1902887805")</f>
        <v>1902887805</v>
      </c>
      <c r="G320" t="str">
        <f t="shared" si="45"/>
        <v>Retail</v>
      </c>
      <c r="H320" t="str">
        <f t="shared" si="50"/>
        <v>1</v>
      </c>
      <c r="I320" t="str">
        <f>T("Y")</f>
        <v>Y</v>
      </c>
      <c r="J320">
        <v>30</v>
      </c>
      <c r="K320">
        <v>30</v>
      </c>
    </row>
    <row r="321" spans="1:11" x14ac:dyDescent="0.25">
      <c r="A321" t="str">
        <f t="shared" si="39"/>
        <v>3108</v>
      </c>
      <c r="B321" t="str">
        <f t="shared" si="40"/>
        <v/>
      </c>
      <c r="C321" t="str">
        <f t="shared" si="49"/>
        <v>7/1/2013</v>
      </c>
      <c r="D321" t="str">
        <f>T("68382004603")</f>
        <v>68382004603</v>
      </c>
      <c r="E321" t="str">
        <f>T("1715830")</f>
        <v>1715830</v>
      </c>
      <c r="F321" t="str">
        <f>T("1902887805")</f>
        <v>1902887805</v>
      </c>
      <c r="G321" t="str">
        <f t="shared" ref="G321:G344" si="51">T("Retail")</f>
        <v>Retail</v>
      </c>
      <c r="H321" t="str">
        <f t="shared" si="50"/>
        <v>1</v>
      </c>
      <c r="I321" t="str">
        <f>T("Y")</f>
        <v>Y</v>
      </c>
      <c r="J321">
        <v>168</v>
      </c>
      <c r="K321">
        <v>28</v>
      </c>
    </row>
    <row r="322" spans="1:11" x14ac:dyDescent="0.25">
      <c r="A322" t="str">
        <f t="shared" si="39"/>
        <v>3108</v>
      </c>
      <c r="B322" t="str">
        <f t="shared" si="40"/>
        <v/>
      </c>
      <c r="C322" t="str">
        <f t="shared" si="49"/>
        <v>7/1/2013</v>
      </c>
      <c r="D322" t="str">
        <f>T("68546031730")</f>
        <v>68546031730</v>
      </c>
      <c r="E322" t="str">
        <f>T("1715830")</f>
        <v>1715830</v>
      </c>
      <c r="F322" t="str">
        <f>T("1902887805")</f>
        <v>1902887805</v>
      </c>
      <c r="G322" t="str">
        <f t="shared" si="51"/>
        <v>Retail</v>
      </c>
      <c r="H322" t="str">
        <f t="shared" si="50"/>
        <v>1</v>
      </c>
      <c r="I322" t="str">
        <f>T("Y")</f>
        <v>Y</v>
      </c>
      <c r="J322">
        <v>0</v>
      </c>
      <c r="K322">
        <v>0</v>
      </c>
    </row>
    <row r="323" spans="1:11" x14ac:dyDescent="0.25">
      <c r="A323" t="str">
        <f t="shared" si="39"/>
        <v>3108</v>
      </c>
      <c r="B323" t="str">
        <f t="shared" si="40"/>
        <v/>
      </c>
      <c r="C323" t="str">
        <f>T("7/2/2013")</f>
        <v>7/2/2013</v>
      </c>
      <c r="D323" t="str">
        <f>T("00008104105")</f>
        <v>00008104105</v>
      </c>
      <c r="E323" t="str">
        <f>T("4553005")</f>
        <v>4553005</v>
      </c>
      <c r="F323" t="str">
        <f>T("1477662807")</f>
        <v>1477662807</v>
      </c>
      <c r="G323" t="str">
        <f t="shared" si="51"/>
        <v>Retail</v>
      </c>
      <c r="H323" t="str">
        <f t="shared" si="50"/>
        <v>1</v>
      </c>
      <c r="I323" t="str">
        <f>T("N")</f>
        <v>N</v>
      </c>
      <c r="J323">
        <v>60</v>
      </c>
      <c r="K323">
        <v>30</v>
      </c>
    </row>
    <row r="324" spans="1:11" x14ac:dyDescent="0.25">
      <c r="A324" t="str">
        <f t="shared" si="39"/>
        <v>3108</v>
      </c>
      <c r="B324" t="str">
        <f t="shared" si="40"/>
        <v/>
      </c>
      <c r="C324" t="str">
        <f>T("7/2/2013")</f>
        <v>7/2/2013</v>
      </c>
      <c r="D324" t="str">
        <f>T("00781210301")</f>
        <v>00781210301</v>
      </c>
      <c r="E324" t="str">
        <f>T("4548802")</f>
        <v>4548802</v>
      </c>
      <c r="F324" t="str">
        <f>T("1841459328")</f>
        <v>1841459328</v>
      </c>
      <c r="G324" t="str">
        <f t="shared" si="51"/>
        <v>Retail</v>
      </c>
      <c r="H324" t="str">
        <f t="shared" si="50"/>
        <v>1</v>
      </c>
      <c r="I324" t="str">
        <f>T("N")</f>
        <v>N</v>
      </c>
      <c r="J324">
        <v>180</v>
      </c>
      <c r="K324">
        <v>30</v>
      </c>
    </row>
    <row r="325" spans="1:11" x14ac:dyDescent="0.25">
      <c r="A325" t="str">
        <f t="shared" si="39"/>
        <v>3108</v>
      </c>
      <c r="B325" t="str">
        <f t="shared" si="40"/>
        <v/>
      </c>
      <c r="C325" t="str">
        <f>T("7/2/2013")</f>
        <v>7/2/2013</v>
      </c>
      <c r="D325" t="str">
        <f>T("49702020718")</f>
        <v>49702020718</v>
      </c>
      <c r="E325" t="str">
        <f>T("4530538")</f>
        <v>4530538</v>
      </c>
      <c r="F325" t="str">
        <f>T("1295888949")</f>
        <v>1295888949</v>
      </c>
      <c r="G325" t="str">
        <f t="shared" si="51"/>
        <v>Retail</v>
      </c>
      <c r="H325" t="str">
        <f>T("0")</f>
        <v>0</v>
      </c>
      <c r="I325" t="str">
        <f>T("N")</f>
        <v>N</v>
      </c>
      <c r="J325">
        <v>60</v>
      </c>
      <c r="K325">
        <v>30</v>
      </c>
    </row>
    <row r="326" spans="1:11" x14ac:dyDescent="0.25">
      <c r="A326" t="str">
        <f t="shared" si="39"/>
        <v>3108</v>
      </c>
      <c r="B326" t="str">
        <f t="shared" si="40"/>
        <v/>
      </c>
      <c r="C326" t="str">
        <f>T("7/2/2013")</f>
        <v>7/2/2013</v>
      </c>
      <c r="D326" t="str">
        <f>T("50474071079")</f>
        <v>50474071079</v>
      </c>
      <c r="E326" t="str">
        <f>T("1715830")</f>
        <v>1715830</v>
      </c>
      <c r="F326" t="str">
        <f>T("1902887805")</f>
        <v>1902887805</v>
      </c>
      <c r="G326" t="str">
        <f t="shared" si="51"/>
        <v>Retail</v>
      </c>
      <c r="H326" t="str">
        <f>T("1")</f>
        <v>1</v>
      </c>
      <c r="I326" t="str">
        <f>T("Y")</f>
        <v>Y</v>
      </c>
      <c r="J326">
        <v>0</v>
      </c>
      <c r="K326">
        <v>0</v>
      </c>
    </row>
    <row r="327" spans="1:11" x14ac:dyDescent="0.25">
      <c r="A327" t="str">
        <f t="shared" ref="A327:A390" si="52">T("3108")</f>
        <v>3108</v>
      </c>
      <c r="B327" t="str">
        <f t="shared" ref="B327:B390" si="53">T("")</f>
        <v/>
      </c>
      <c r="C327" t="str">
        <f>T("7/3/2013")</f>
        <v>7/3/2013</v>
      </c>
      <c r="D327" t="str">
        <f>T("10019095501")</f>
        <v>10019095501</v>
      </c>
      <c r="E327" t="str">
        <f>T("4544424")</f>
        <v>4544424</v>
      </c>
      <c r="F327" t="str">
        <f>T("1629195045")</f>
        <v>1629195045</v>
      </c>
      <c r="G327" t="str">
        <f t="shared" si="51"/>
        <v>Retail</v>
      </c>
      <c r="H327" t="str">
        <f>T("0")</f>
        <v>0</v>
      </c>
      <c r="I327" t="str">
        <f>T("N")</f>
        <v>N</v>
      </c>
      <c r="J327">
        <v>0</v>
      </c>
      <c r="K327">
        <v>0</v>
      </c>
    </row>
    <row r="328" spans="1:11" x14ac:dyDescent="0.25">
      <c r="A328" t="str">
        <f t="shared" si="52"/>
        <v>3108</v>
      </c>
      <c r="B328" t="str">
        <f t="shared" si="53"/>
        <v/>
      </c>
      <c r="C328" t="str">
        <f>T("7/5/2013")</f>
        <v>7/5/2013</v>
      </c>
      <c r="D328" t="str">
        <f>T("00002814901")</f>
        <v>00002814901</v>
      </c>
      <c r="E328" t="str">
        <f>T("1715830")</f>
        <v>1715830</v>
      </c>
      <c r="F328" t="str">
        <f>T("1902887805")</f>
        <v>1902887805</v>
      </c>
      <c r="G328" t="str">
        <f t="shared" si="51"/>
        <v>Retail</v>
      </c>
      <c r="H328" t="str">
        <f>T("1")</f>
        <v>1</v>
      </c>
      <c r="I328" t="str">
        <f>T("Y")</f>
        <v>Y</v>
      </c>
      <c r="J328">
        <v>2</v>
      </c>
      <c r="K328">
        <v>28</v>
      </c>
    </row>
    <row r="329" spans="1:11" x14ac:dyDescent="0.25">
      <c r="A329" t="str">
        <f t="shared" si="52"/>
        <v>3108</v>
      </c>
      <c r="B329" t="str">
        <f t="shared" si="53"/>
        <v/>
      </c>
      <c r="C329" t="str">
        <f>T("7/5/2013")</f>
        <v>7/5/2013</v>
      </c>
      <c r="D329" t="str">
        <f>T("00078060751")</f>
        <v>00078060751</v>
      </c>
      <c r="E329" t="str">
        <f>T("1715830")</f>
        <v>1715830</v>
      </c>
      <c r="F329" t="str">
        <f>T("1902887805")</f>
        <v>1902887805</v>
      </c>
      <c r="G329" t="str">
        <f t="shared" si="51"/>
        <v>Retail</v>
      </c>
      <c r="H329" t="str">
        <f>T("0")</f>
        <v>0</v>
      </c>
      <c r="I329" t="str">
        <f>T("Y")</f>
        <v>Y</v>
      </c>
      <c r="J329">
        <v>0</v>
      </c>
      <c r="K329">
        <v>0</v>
      </c>
    </row>
    <row r="330" spans="1:11" x14ac:dyDescent="0.25">
      <c r="A330" t="str">
        <f t="shared" si="52"/>
        <v>3108</v>
      </c>
      <c r="B330" t="str">
        <f t="shared" si="53"/>
        <v/>
      </c>
      <c r="C330" t="str">
        <f>T("7/8/2013")</f>
        <v>7/8/2013</v>
      </c>
      <c r="D330" t="str">
        <f>T("00008104005")</f>
        <v>00008104005</v>
      </c>
      <c r="E330" t="str">
        <f>T("4548802")</f>
        <v>4548802</v>
      </c>
      <c r="F330" t="str">
        <f>T("1841459328")</f>
        <v>1841459328</v>
      </c>
      <c r="G330" t="str">
        <f t="shared" si="51"/>
        <v>Retail</v>
      </c>
      <c r="H330" t="str">
        <f t="shared" ref="H330:H341" si="54">T("1")</f>
        <v>1</v>
      </c>
      <c r="I330" t="str">
        <f>T("N")</f>
        <v>N</v>
      </c>
      <c r="J330">
        <v>30</v>
      </c>
      <c r="K330">
        <v>30</v>
      </c>
    </row>
    <row r="331" spans="1:11" x14ac:dyDescent="0.25">
      <c r="A331" t="str">
        <f t="shared" si="52"/>
        <v>3108</v>
      </c>
      <c r="B331" t="str">
        <f t="shared" si="53"/>
        <v/>
      </c>
      <c r="C331" t="str">
        <f>T("7/8/2013")</f>
        <v>7/8/2013</v>
      </c>
      <c r="D331" t="str">
        <f>T("55513092410")</f>
        <v>55513092410</v>
      </c>
      <c r="E331" t="str">
        <f>T("1715830")</f>
        <v>1715830</v>
      </c>
      <c r="F331" t="str">
        <f>T("1902887805")</f>
        <v>1902887805</v>
      </c>
      <c r="G331" t="str">
        <f t="shared" si="51"/>
        <v>Retail</v>
      </c>
      <c r="H331" t="str">
        <f t="shared" si="54"/>
        <v>1</v>
      </c>
      <c r="I331" t="str">
        <f>T("Y")</f>
        <v>Y</v>
      </c>
      <c r="J331">
        <v>2</v>
      </c>
      <c r="K331">
        <v>28</v>
      </c>
    </row>
    <row r="332" spans="1:11" x14ac:dyDescent="0.25">
      <c r="A332" t="str">
        <f t="shared" si="52"/>
        <v>3108</v>
      </c>
      <c r="B332" t="str">
        <f t="shared" si="53"/>
        <v/>
      </c>
      <c r="C332" t="str">
        <f>T("7/8/2013")</f>
        <v>7/8/2013</v>
      </c>
      <c r="D332" t="str">
        <f>T("68546031730")</f>
        <v>68546031730</v>
      </c>
      <c r="E332" t="str">
        <f>T("1715830")</f>
        <v>1715830</v>
      </c>
      <c r="F332" t="str">
        <f>T("1902887805")</f>
        <v>1902887805</v>
      </c>
      <c r="G332" t="str">
        <f t="shared" si="51"/>
        <v>Retail</v>
      </c>
      <c r="H332" t="str">
        <f t="shared" si="54"/>
        <v>1</v>
      </c>
      <c r="I332" t="str">
        <f>T("Y")</f>
        <v>Y</v>
      </c>
      <c r="J332">
        <v>0</v>
      </c>
      <c r="K332">
        <v>0</v>
      </c>
    </row>
    <row r="333" spans="1:11" x14ac:dyDescent="0.25">
      <c r="A333" t="str">
        <f t="shared" si="52"/>
        <v>3108</v>
      </c>
      <c r="B333" t="str">
        <f t="shared" si="53"/>
        <v/>
      </c>
      <c r="C333" t="str">
        <f>T("7/8/2013")</f>
        <v>7/8/2013</v>
      </c>
      <c r="D333" t="str">
        <f>T("68546031730")</f>
        <v>68546031730</v>
      </c>
      <c r="E333" t="str">
        <f>T("3958898")</f>
        <v>3958898</v>
      </c>
      <c r="F333" t="str">
        <f>T("1043382302")</f>
        <v>1043382302</v>
      </c>
      <c r="G333" t="str">
        <f t="shared" si="51"/>
        <v>Retail</v>
      </c>
      <c r="H333" t="str">
        <f t="shared" si="54"/>
        <v>1</v>
      </c>
      <c r="I333" t="str">
        <f>T("Y")</f>
        <v>Y</v>
      </c>
      <c r="J333">
        <v>1</v>
      </c>
      <c r="K333">
        <v>30</v>
      </c>
    </row>
    <row r="334" spans="1:11" x14ac:dyDescent="0.25">
      <c r="A334" t="str">
        <f t="shared" si="52"/>
        <v>3108</v>
      </c>
      <c r="B334" t="str">
        <f t="shared" si="53"/>
        <v/>
      </c>
      <c r="C334" t="str">
        <f>T("7/10/2013")</f>
        <v>7/10/2013</v>
      </c>
      <c r="D334" t="str">
        <f>T("00074379902")</f>
        <v>00074379902</v>
      </c>
      <c r="E334" t="str">
        <f>T("1715830")</f>
        <v>1715830</v>
      </c>
      <c r="F334" t="str">
        <f>T("1902887805")</f>
        <v>1902887805</v>
      </c>
      <c r="G334" t="str">
        <f t="shared" si="51"/>
        <v>Retail</v>
      </c>
      <c r="H334" t="str">
        <f t="shared" si="54"/>
        <v>1</v>
      </c>
      <c r="I334" t="str">
        <f>T("Y")</f>
        <v>Y</v>
      </c>
      <c r="J334">
        <v>4</v>
      </c>
      <c r="K334">
        <v>28</v>
      </c>
    </row>
    <row r="335" spans="1:11" x14ac:dyDescent="0.25">
      <c r="A335" t="str">
        <f t="shared" si="52"/>
        <v>3108</v>
      </c>
      <c r="B335" t="str">
        <f t="shared" si="53"/>
        <v/>
      </c>
      <c r="C335" t="str">
        <f>T("7/10/2013")</f>
        <v>7/10/2013</v>
      </c>
      <c r="D335" t="str">
        <f>T("00781206789")</f>
        <v>00781206789</v>
      </c>
      <c r="E335" t="str">
        <f>T("1931472")</f>
        <v>1931472</v>
      </c>
      <c r="F335" t="str">
        <f>T("1265538664")</f>
        <v>1265538664</v>
      </c>
      <c r="G335" t="str">
        <f t="shared" si="51"/>
        <v>Retail</v>
      </c>
      <c r="H335" t="str">
        <f t="shared" si="54"/>
        <v>1</v>
      </c>
      <c r="I335" t="str">
        <f>T("N")</f>
        <v>N</v>
      </c>
      <c r="J335">
        <v>240</v>
      </c>
      <c r="K335">
        <v>30</v>
      </c>
    </row>
    <row r="336" spans="1:11" x14ac:dyDescent="0.25">
      <c r="A336" t="str">
        <f t="shared" si="52"/>
        <v>3108</v>
      </c>
      <c r="B336" t="str">
        <f t="shared" si="53"/>
        <v/>
      </c>
      <c r="C336" t="str">
        <f>T("7/10/2013")</f>
        <v>7/10/2013</v>
      </c>
      <c r="D336" t="str">
        <f>T("00781210301")</f>
        <v>00781210301</v>
      </c>
      <c r="E336" t="str">
        <f>T("1931472")</f>
        <v>1931472</v>
      </c>
      <c r="F336" t="str">
        <f>T("1265538664")</f>
        <v>1265538664</v>
      </c>
      <c r="G336" t="str">
        <f t="shared" si="51"/>
        <v>Retail</v>
      </c>
      <c r="H336" t="str">
        <f t="shared" si="54"/>
        <v>1</v>
      </c>
      <c r="I336" t="str">
        <f>T("N")</f>
        <v>N</v>
      </c>
      <c r="J336">
        <v>300</v>
      </c>
      <c r="K336">
        <v>30</v>
      </c>
    </row>
    <row r="337" spans="1:11" x14ac:dyDescent="0.25">
      <c r="A337" t="str">
        <f t="shared" si="52"/>
        <v>3108</v>
      </c>
      <c r="B337" t="str">
        <f t="shared" si="53"/>
        <v/>
      </c>
      <c r="C337" t="str">
        <f>T("7/10/2013")</f>
        <v>7/10/2013</v>
      </c>
      <c r="D337" t="str">
        <f>T("16729004201")</f>
        <v>16729004201</v>
      </c>
      <c r="E337" t="str">
        <f>T("4562977")</f>
        <v>4562977</v>
      </c>
      <c r="F337" t="str">
        <f>T("1669570412")</f>
        <v>1669570412</v>
      </c>
      <c r="G337" t="str">
        <f t="shared" si="51"/>
        <v>Retail</v>
      </c>
      <c r="H337" t="str">
        <f t="shared" si="54"/>
        <v>1</v>
      </c>
      <c r="I337" t="str">
        <f>T("N")</f>
        <v>N</v>
      </c>
      <c r="J337">
        <v>120</v>
      </c>
      <c r="K337">
        <v>30</v>
      </c>
    </row>
    <row r="338" spans="1:11" x14ac:dyDescent="0.25">
      <c r="A338" t="str">
        <f t="shared" si="52"/>
        <v>3108</v>
      </c>
      <c r="B338" t="str">
        <f t="shared" si="53"/>
        <v/>
      </c>
      <c r="C338" t="str">
        <f>T("7/10/2013")</f>
        <v>7/10/2013</v>
      </c>
      <c r="D338" t="str">
        <f>T("55111052601")</f>
        <v>55111052601</v>
      </c>
      <c r="E338" t="str">
        <f>T("4513619")</f>
        <v>4513619</v>
      </c>
      <c r="F338" t="str">
        <f>T("1184733669")</f>
        <v>1184733669</v>
      </c>
      <c r="G338" t="str">
        <f t="shared" si="51"/>
        <v>Retail</v>
      </c>
      <c r="H338" t="str">
        <f t="shared" si="54"/>
        <v>1</v>
      </c>
      <c r="I338" t="str">
        <f>T("N")</f>
        <v>N</v>
      </c>
      <c r="J338">
        <v>180</v>
      </c>
      <c r="K338">
        <v>30</v>
      </c>
    </row>
    <row r="339" spans="1:11" x14ac:dyDescent="0.25">
      <c r="A339" t="str">
        <f t="shared" si="52"/>
        <v>3108</v>
      </c>
      <c r="B339" t="str">
        <f t="shared" si="53"/>
        <v/>
      </c>
      <c r="C339" t="str">
        <f>T("7/11/2013")</f>
        <v>7/11/2013</v>
      </c>
      <c r="D339" t="str">
        <f>T("00074333330")</f>
        <v>00074333330</v>
      </c>
      <c r="E339" t="str">
        <f>T("4530538")</f>
        <v>4530538</v>
      </c>
      <c r="F339" t="str">
        <f>T("1295888949")</f>
        <v>1295888949</v>
      </c>
      <c r="G339" t="str">
        <f t="shared" si="51"/>
        <v>Retail</v>
      </c>
      <c r="H339" t="str">
        <f t="shared" si="54"/>
        <v>1</v>
      </c>
      <c r="I339" t="str">
        <f>T("N")</f>
        <v>N</v>
      </c>
      <c r="J339">
        <v>30</v>
      </c>
      <c r="K339">
        <v>30</v>
      </c>
    </row>
    <row r="340" spans="1:11" x14ac:dyDescent="0.25">
      <c r="A340" t="str">
        <f t="shared" si="52"/>
        <v>3108</v>
      </c>
      <c r="B340" t="str">
        <f t="shared" si="53"/>
        <v/>
      </c>
      <c r="C340" t="str">
        <f>T("7/11/2013")</f>
        <v>7/11/2013</v>
      </c>
      <c r="D340" t="str">
        <f>T("00074433902")</f>
        <v>00074433902</v>
      </c>
      <c r="E340" t="str">
        <f>T("1715830")</f>
        <v>1715830</v>
      </c>
      <c r="F340" t="str">
        <f>T("1902887805")</f>
        <v>1902887805</v>
      </c>
      <c r="G340" t="str">
        <f t="shared" si="51"/>
        <v>Retail</v>
      </c>
      <c r="H340" t="str">
        <f t="shared" si="54"/>
        <v>1</v>
      </c>
      <c r="I340" t="str">
        <f>T("Y")</f>
        <v>Y</v>
      </c>
      <c r="J340">
        <v>2</v>
      </c>
      <c r="K340">
        <v>28</v>
      </c>
    </row>
    <row r="341" spans="1:11" x14ac:dyDescent="0.25">
      <c r="A341" t="str">
        <f t="shared" si="52"/>
        <v>3108</v>
      </c>
      <c r="B341" t="str">
        <f t="shared" si="53"/>
        <v/>
      </c>
      <c r="C341" t="str">
        <f>T("7/12/2013")</f>
        <v>7/12/2013</v>
      </c>
      <c r="D341" t="str">
        <f>T("00002840001")</f>
        <v>00002840001</v>
      </c>
      <c r="E341" t="str">
        <f>T("1715830")</f>
        <v>1715830</v>
      </c>
      <c r="F341" t="str">
        <f>T("1902887805")</f>
        <v>1902887805</v>
      </c>
      <c r="G341" t="str">
        <f t="shared" si="51"/>
        <v>Retail</v>
      </c>
      <c r="H341" t="str">
        <f t="shared" si="54"/>
        <v>1</v>
      </c>
      <c r="I341" t="str">
        <f>T("Y")</f>
        <v>Y</v>
      </c>
      <c r="J341">
        <v>2</v>
      </c>
      <c r="K341">
        <v>28</v>
      </c>
    </row>
    <row r="342" spans="1:11" x14ac:dyDescent="0.25">
      <c r="A342" t="str">
        <f t="shared" si="52"/>
        <v>3108</v>
      </c>
      <c r="B342" t="str">
        <f t="shared" si="53"/>
        <v/>
      </c>
      <c r="C342" t="str">
        <f>T("7/12/2013")</f>
        <v>7/12/2013</v>
      </c>
      <c r="D342" t="str">
        <f>T("00078060751")</f>
        <v>00078060751</v>
      </c>
      <c r="E342" t="str">
        <f>T("1715830")</f>
        <v>1715830</v>
      </c>
      <c r="F342" t="str">
        <f>T("1902887805")</f>
        <v>1902887805</v>
      </c>
      <c r="G342" t="str">
        <f t="shared" si="51"/>
        <v>Retail</v>
      </c>
      <c r="H342" t="str">
        <f>T("0")</f>
        <v>0</v>
      </c>
      <c r="I342" t="str">
        <f>T("Y")</f>
        <v>Y</v>
      </c>
      <c r="J342">
        <v>28</v>
      </c>
      <c r="K342">
        <v>28</v>
      </c>
    </row>
    <row r="343" spans="1:11" x14ac:dyDescent="0.25">
      <c r="A343" t="str">
        <f t="shared" si="52"/>
        <v>3108</v>
      </c>
      <c r="B343" t="str">
        <f t="shared" si="53"/>
        <v/>
      </c>
      <c r="C343" t="str">
        <f>T("7/12/2013")</f>
        <v>7/12/2013</v>
      </c>
      <c r="D343" t="str">
        <f>T("10019095501")</f>
        <v>10019095501</v>
      </c>
      <c r="E343" t="str">
        <f>T("4544424")</f>
        <v>4544424</v>
      </c>
      <c r="F343" t="str">
        <f>T("1629195045")</f>
        <v>1629195045</v>
      </c>
      <c r="G343" t="str">
        <f t="shared" si="51"/>
        <v>Retail</v>
      </c>
      <c r="H343" t="str">
        <f>T("0")</f>
        <v>0</v>
      </c>
      <c r="I343" t="str">
        <f>T("N")</f>
        <v>N</v>
      </c>
      <c r="J343">
        <v>0</v>
      </c>
      <c r="K343">
        <v>0</v>
      </c>
    </row>
    <row r="344" spans="1:11" x14ac:dyDescent="0.25">
      <c r="A344" t="str">
        <f t="shared" si="52"/>
        <v>3108</v>
      </c>
      <c r="B344" t="str">
        <f t="shared" si="53"/>
        <v/>
      </c>
      <c r="C344" t="str">
        <f>T("7/12/2013")</f>
        <v>7/12/2013</v>
      </c>
      <c r="D344" t="str">
        <f>T("50474071079")</f>
        <v>50474071079</v>
      </c>
      <c r="E344" t="str">
        <f>T("1715830")</f>
        <v>1715830</v>
      </c>
      <c r="F344" t="str">
        <f>T("1902887805")</f>
        <v>1902887805</v>
      </c>
      <c r="G344" t="str">
        <f t="shared" si="51"/>
        <v>Retail</v>
      </c>
      <c r="H344" t="str">
        <f t="shared" ref="H344:H353" si="55">T("1")</f>
        <v>1</v>
      </c>
      <c r="I344" t="str">
        <f>T("Y")</f>
        <v>Y</v>
      </c>
      <c r="J344">
        <v>2</v>
      </c>
      <c r="K344">
        <v>28</v>
      </c>
    </row>
    <row r="345" spans="1:11" x14ac:dyDescent="0.25">
      <c r="A345" t="str">
        <f t="shared" si="52"/>
        <v>3108</v>
      </c>
      <c r="B345" t="str">
        <f t="shared" si="53"/>
        <v/>
      </c>
      <c r="C345" t="str">
        <f>T("7/13/2013")</f>
        <v>7/13/2013</v>
      </c>
      <c r="D345" t="str">
        <f>T("16729004201")</f>
        <v>16729004201</v>
      </c>
      <c r="E345" t="str">
        <f>T("1486516")</f>
        <v>1486516</v>
      </c>
      <c r="F345" t="str">
        <f>T("1629341177")</f>
        <v>1629341177</v>
      </c>
      <c r="G345" t="str">
        <f>T("Mail")</f>
        <v>Mail</v>
      </c>
      <c r="H345" t="str">
        <f t="shared" si="55"/>
        <v>1</v>
      </c>
      <c r="I345" t="str">
        <f>T("N")</f>
        <v>N</v>
      </c>
      <c r="J345">
        <v>180</v>
      </c>
      <c r="K345">
        <v>90</v>
      </c>
    </row>
    <row r="346" spans="1:11" x14ac:dyDescent="0.25">
      <c r="A346" t="str">
        <f t="shared" si="52"/>
        <v>3108</v>
      </c>
      <c r="B346" t="str">
        <f t="shared" si="53"/>
        <v/>
      </c>
      <c r="C346" t="str">
        <f>T("7/15/2013")</f>
        <v>7/15/2013</v>
      </c>
      <c r="D346" t="str">
        <f>T("68546031730")</f>
        <v>68546031730</v>
      </c>
      <c r="E346" t="str">
        <f>T("1715830")</f>
        <v>1715830</v>
      </c>
      <c r="F346" t="str">
        <f>T("1902887805")</f>
        <v>1902887805</v>
      </c>
      <c r="G346" t="str">
        <f t="shared" ref="G346:G377" si="56">T("Retail")</f>
        <v>Retail</v>
      </c>
      <c r="H346" t="str">
        <f t="shared" si="55"/>
        <v>1</v>
      </c>
      <c r="I346" t="str">
        <f>T("Y")</f>
        <v>Y</v>
      </c>
      <c r="J346">
        <v>1</v>
      </c>
      <c r="K346">
        <v>30</v>
      </c>
    </row>
    <row r="347" spans="1:11" x14ac:dyDescent="0.25">
      <c r="A347" t="str">
        <f t="shared" si="52"/>
        <v>3108</v>
      </c>
      <c r="B347" t="str">
        <f t="shared" si="53"/>
        <v/>
      </c>
      <c r="C347" t="str">
        <f>T("7/17/2013")</f>
        <v>7/17/2013</v>
      </c>
      <c r="D347" t="str">
        <f>T("00054016325")</f>
        <v>00054016325</v>
      </c>
      <c r="E347" t="str">
        <f>T("4513619")</f>
        <v>4513619</v>
      </c>
      <c r="F347" t="str">
        <f>T("1184733669")</f>
        <v>1184733669</v>
      </c>
      <c r="G347" t="str">
        <f t="shared" si="56"/>
        <v>Retail</v>
      </c>
      <c r="H347" t="str">
        <f t="shared" si="55"/>
        <v>1</v>
      </c>
      <c r="I347" t="str">
        <f>T("N")</f>
        <v>N</v>
      </c>
      <c r="J347">
        <v>180</v>
      </c>
      <c r="K347">
        <v>30</v>
      </c>
    </row>
    <row r="348" spans="1:11" x14ac:dyDescent="0.25">
      <c r="A348" t="str">
        <f t="shared" si="52"/>
        <v>3108</v>
      </c>
      <c r="B348" t="str">
        <f t="shared" si="53"/>
        <v/>
      </c>
      <c r="C348" t="str">
        <f>T("7/17/2013")</f>
        <v>7/17/2013</v>
      </c>
      <c r="D348" t="str">
        <f>T("00054016325")</f>
        <v>00054016325</v>
      </c>
      <c r="E348" t="str">
        <f>T("4562977")</f>
        <v>4562977</v>
      </c>
      <c r="F348" t="str">
        <f>T("1669570412")</f>
        <v>1669570412</v>
      </c>
      <c r="G348" t="str">
        <f t="shared" si="56"/>
        <v>Retail</v>
      </c>
      <c r="H348" t="str">
        <f t="shared" si="55"/>
        <v>1</v>
      </c>
      <c r="I348" t="str">
        <f>T("N")</f>
        <v>N</v>
      </c>
      <c r="J348">
        <v>240</v>
      </c>
      <c r="K348">
        <v>30</v>
      </c>
    </row>
    <row r="349" spans="1:11" x14ac:dyDescent="0.25">
      <c r="A349" t="str">
        <f t="shared" si="52"/>
        <v>3108</v>
      </c>
      <c r="B349" t="str">
        <f t="shared" si="53"/>
        <v/>
      </c>
      <c r="C349" t="str">
        <f>T("7/17/2013")</f>
        <v>7/17/2013</v>
      </c>
      <c r="D349" t="str">
        <f>T("16729004201")</f>
        <v>16729004201</v>
      </c>
      <c r="E349" t="str">
        <f>T("4562977")</f>
        <v>4562977</v>
      </c>
      <c r="F349" t="str">
        <f>T("1669570412")</f>
        <v>1669570412</v>
      </c>
      <c r="G349" t="str">
        <f t="shared" si="56"/>
        <v>Retail</v>
      </c>
      <c r="H349" t="str">
        <f t="shared" si="55"/>
        <v>1</v>
      </c>
      <c r="I349" t="str">
        <f>T("N")</f>
        <v>N</v>
      </c>
      <c r="J349">
        <v>240</v>
      </c>
      <c r="K349">
        <v>30</v>
      </c>
    </row>
    <row r="350" spans="1:11" x14ac:dyDescent="0.25">
      <c r="A350" t="str">
        <f t="shared" si="52"/>
        <v>3108</v>
      </c>
      <c r="B350" t="str">
        <f t="shared" si="53"/>
        <v/>
      </c>
      <c r="C350" t="str">
        <f>T("7/17/2013")</f>
        <v>7/17/2013</v>
      </c>
      <c r="D350" t="str">
        <f>T("55111052601")</f>
        <v>55111052601</v>
      </c>
      <c r="E350" t="str">
        <f>T("4513619")</f>
        <v>4513619</v>
      </c>
      <c r="F350" t="str">
        <f>T("1184733669")</f>
        <v>1184733669</v>
      </c>
      <c r="G350" t="str">
        <f t="shared" si="56"/>
        <v>Retail</v>
      </c>
      <c r="H350" t="str">
        <f t="shared" si="55"/>
        <v>1</v>
      </c>
      <c r="I350" t="str">
        <f>T("N")</f>
        <v>N</v>
      </c>
      <c r="J350">
        <v>180</v>
      </c>
      <c r="K350">
        <v>30</v>
      </c>
    </row>
    <row r="351" spans="1:11" x14ac:dyDescent="0.25">
      <c r="A351" t="str">
        <f t="shared" si="52"/>
        <v>3108</v>
      </c>
      <c r="B351" t="str">
        <f t="shared" si="53"/>
        <v/>
      </c>
      <c r="C351" t="str">
        <f>T("7/18/2013")</f>
        <v>7/18/2013</v>
      </c>
      <c r="D351" t="str">
        <f>T("55513007330")</f>
        <v>55513007330</v>
      </c>
      <c r="E351" t="str">
        <f>T("1715830")</f>
        <v>1715830</v>
      </c>
      <c r="F351" t="str">
        <f>T("1902887805")</f>
        <v>1902887805</v>
      </c>
      <c r="G351" t="str">
        <f t="shared" si="56"/>
        <v>Retail</v>
      </c>
      <c r="H351" t="str">
        <f t="shared" si="55"/>
        <v>1</v>
      </c>
      <c r="I351" t="str">
        <f>T("Y")</f>
        <v>Y</v>
      </c>
      <c r="J351">
        <v>0</v>
      </c>
      <c r="K351">
        <v>0</v>
      </c>
    </row>
    <row r="352" spans="1:11" x14ac:dyDescent="0.25">
      <c r="A352" t="str">
        <f t="shared" si="52"/>
        <v>3108</v>
      </c>
      <c r="B352" t="str">
        <f t="shared" si="53"/>
        <v/>
      </c>
      <c r="C352" t="str">
        <f>T("7/18/2013")</f>
        <v>7/18/2013</v>
      </c>
      <c r="D352" t="str">
        <f>T("55513007430")</f>
        <v>55513007430</v>
      </c>
      <c r="E352" t="str">
        <f>T("1715830")</f>
        <v>1715830</v>
      </c>
      <c r="F352" t="str">
        <f>T("1902887805")</f>
        <v>1902887805</v>
      </c>
      <c r="G352" t="str">
        <f t="shared" si="56"/>
        <v>Retail</v>
      </c>
      <c r="H352" t="str">
        <f t="shared" si="55"/>
        <v>1</v>
      </c>
      <c r="I352" t="str">
        <f>T("Y")</f>
        <v>Y</v>
      </c>
      <c r="J352">
        <v>60</v>
      </c>
      <c r="K352">
        <v>30</v>
      </c>
    </row>
    <row r="353" spans="1:11" x14ac:dyDescent="0.25">
      <c r="A353" t="str">
        <f t="shared" si="52"/>
        <v>3108</v>
      </c>
      <c r="B353" t="str">
        <f t="shared" si="53"/>
        <v/>
      </c>
      <c r="C353" t="str">
        <f>T("7/19/2013")</f>
        <v>7/19/2013</v>
      </c>
      <c r="D353" t="str">
        <f>T("00002814901")</f>
        <v>00002814901</v>
      </c>
      <c r="E353" t="str">
        <f>T("3958898")</f>
        <v>3958898</v>
      </c>
      <c r="F353" t="str">
        <f>T("1043382302")</f>
        <v>1043382302</v>
      </c>
      <c r="G353" t="str">
        <f t="shared" si="56"/>
        <v>Retail</v>
      </c>
      <c r="H353" t="str">
        <f t="shared" si="55"/>
        <v>1</v>
      </c>
      <c r="I353" t="str">
        <f>T("Y")</f>
        <v>Y</v>
      </c>
      <c r="J353">
        <v>2</v>
      </c>
      <c r="K353">
        <v>25</v>
      </c>
    </row>
    <row r="354" spans="1:11" x14ac:dyDescent="0.25">
      <c r="A354" t="str">
        <f t="shared" si="52"/>
        <v>3108</v>
      </c>
      <c r="B354" t="str">
        <f t="shared" si="53"/>
        <v/>
      </c>
      <c r="C354" t="str">
        <f>T("7/19/2013")</f>
        <v>7/19/2013</v>
      </c>
      <c r="D354" t="str">
        <f>T("00069100101")</f>
        <v>00069100101</v>
      </c>
      <c r="E354" t="str">
        <f>T("1466033")</f>
        <v>1466033</v>
      </c>
      <c r="F354" t="str">
        <f>T("1134100134")</f>
        <v>1134100134</v>
      </c>
      <c r="G354" t="str">
        <f t="shared" si="56"/>
        <v>Retail</v>
      </c>
      <c r="H354" t="str">
        <f>T("0")</f>
        <v>0</v>
      </c>
      <c r="I354" t="str">
        <f>T("N")</f>
        <v>N</v>
      </c>
      <c r="J354">
        <v>60</v>
      </c>
      <c r="K354">
        <v>30</v>
      </c>
    </row>
    <row r="355" spans="1:11" x14ac:dyDescent="0.25">
      <c r="A355" t="str">
        <f t="shared" si="52"/>
        <v>3108</v>
      </c>
      <c r="B355" t="str">
        <f t="shared" si="53"/>
        <v/>
      </c>
      <c r="C355" t="str">
        <f>T("7/19/2013")</f>
        <v>7/19/2013</v>
      </c>
      <c r="D355" t="str">
        <f>T("13533080024")</f>
        <v>13533080024</v>
      </c>
      <c r="E355" t="str">
        <f>T("0591796")</f>
        <v>0591796</v>
      </c>
      <c r="F355" t="str">
        <f>T("1013998921")</f>
        <v>1013998921</v>
      </c>
      <c r="G355" t="str">
        <f t="shared" si="56"/>
        <v>Retail</v>
      </c>
      <c r="H355" t="str">
        <f>T("0")</f>
        <v>0</v>
      </c>
      <c r="I355" t="str">
        <f>T("Y")</f>
        <v>Y</v>
      </c>
      <c r="J355">
        <v>400</v>
      </c>
      <c r="K355">
        <v>56</v>
      </c>
    </row>
    <row r="356" spans="1:11" x14ac:dyDescent="0.25">
      <c r="A356" t="str">
        <f t="shared" si="52"/>
        <v>3108</v>
      </c>
      <c r="B356" t="str">
        <f t="shared" si="53"/>
        <v/>
      </c>
      <c r="C356" t="str">
        <f>T("7/19/2013")</f>
        <v>7/19/2013</v>
      </c>
      <c r="D356" t="str">
        <f>T("58406044504")</f>
        <v>58406044504</v>
      </c>
      <c r="E356" t="str">
        <f>T("1715830")</f>
        <v>1715830</v>
      </c>
      <c r="F356" t="str">
        <f>T("1902887805")</f>
        <v>1902887805</v>
      </c>
      <c r="G356" t="str">
        <f t="shared" si="56"/>
        <v>Retail</v>
      </c>
      <c r="H356" t="str">
        <f t="shared" ref="H356:H362" si="57">T("1")</f>
        <v>1</v>
      </c>
      <c r="I356" t="str">
        <f>T("Y")</f>
        <v>Y</v>
      </c>
      <c r="J356">
        <v>4</v>
      </c>
      <c r="K356">
        <v>28</v>
      </c>
    </row>
    <row r="357" spans="1:11" x14ac:dyDescent="0.25">
      <c r="A357" t="str">
        <f t="shared" si="52"/>
        <v>3108</v>
      </c>
      <c r="B357" t="str">
        <f t="shared" si="53"/>
        <v/>
      </c>
      <c r="C357" t="str">
        <f>T("7/19/2013")</f>
        <v>7/19/2013</v>
      </c>
      <c r="D357" t="str">
        <f>T("61703035038")</f>
        <v>61703035038</v>
      </c>
      <c r="E357" t="str">
        <f>T("4503391")</f>
        <v>4503391</v>
      </c>
      <c r="F357" t="str">
        <f>T("1396750352")</f>
        <v>1396750352</v>
      </c>
      <c r="G357" t="str">
        <f t="shared" si="56"/>
        <v>Retail</v>
      </c>
      <c r="H357" t="str">
        <f t="shared" si="57"/>
        <v>1</v>
      </c>
      <c r="I357" t="str">
        <f>T("N")</f>
        <v>N</v>
      </c>
      <c r="J357">
        <v>4</v>
      </c>
      <c r="K357">
        <v>28</v>
      </c>
    </row>
    <row r="358" spans="1:11" x14ac:dyDescent="0.25">
      <c r="A358" t="str">
        <f t="shared" si="52"/>
        <v>3108</v>
      </c>
      <c r="B358" t="str">
        <f t="shared" si="53"/>
        <v/>
      </c>
      <c r="C358" t="str">
        <f>T("7/21/2013")</f>
        <v>7/21/2013</v>
      </c>
      <c r="D358" t="str">
        <f>T("00093747701")</f>
        <v>00093747701</v>
      </c>
      <c r="E358" t="str">
        <f>T("4594708")</f>
        <v>4594708</v>
      </c>
      <c r="F358" t="str">
        <f>T("1114934122")</f>
        <v>1114934122</v>
      </c>
      <c r="G358" t="str">
        <f t="shared" si="56"/>
        <v>Retail</v>
      </c>
      <c r="H358" t="str">
        <f t="shared" si="57"/>
        <v>1</v>
      </c>
      <c r="I358" t="str">
        <f>T("N")</f>
        <v>N</v>
      </c>
      <c r="J358">
        <v>120</v>
      </c>
      <c r="K358">
        <v>30</v>
      </c>
    </row>
    <row r="359" spans="1:11" x14ac:dyDescent="0.25">
      <c r="A359" t="str">
        <f t="shared" si="52"/>
        <v>3108</v>
      </c>
      <c r="B359" t="str">
        <f t="shared" si="53"/>
        <v/>
      </c>
      <c r="C359" t="str">
        <f>T("7/21/2013")</f>
        <v>7/21/2013</v>
      </c>
      <c r="D359" t="str">
        <f>T("61703035038")</f>
        <v>61703035038</v>
      </c>
      <c r="E359" t="str">
        <f>T("4594049")</f>
        <v>4594049</v>
      </c>
      <c r="F359" t="str">
        <f>T("1942217955")</f>
        <v>1942217955</v>
      </c>
      <c r="G359" t="str">
        <f t="shared" si="56"/>
        <v>Retail</v>
      </c>
      <c r="H359" t="str">
        <f t="shared" si="57"/>
        <v>1</v>
      </c>
      <c r="I359" t="str">
        <f>T("N")</f>
        <v>N</v>
      </c>
      <c r="J359">
        <v>4</v>
      </c>
      <c r="K359">
        <v>30</v>
      </c>
    </row>
    <row r="360" spans="1:11" x14ac:dyDescent="0.25">
      <c r="A360" t="str">
        <f t="shared" si="52"/>
        <v>3108</v>
      </c>
      <c r="B360" t="str">
        <f t="shared" si="53"/>
        <v/>
      </c>
      <c r="C360" t="str">
        <f>T("7/22/2013")</f>
        <v>7/22/2013</v>
      </c>
      <c r="D360" t="str">
        <f>T("00173080409")</f>
        <v>00173080409</v>
      </c>
      <c r="E360" t="str">
        <f>T("1466033")</f>
        <v>1466033</v>
      </c>
      <c r="F360" t="str">
        <f>T("1134100134")</f>
        <v>1134100134</v>
      </c>
      <c r="G360" t="str">
        <f t="shared" si="56"/>
        <v>Retail</v>
      </c>
      <c r="H360" t="str">
        <f t="shared" si="57"/>
        <v>1</v>
      </c>
      <c r="I360" t="str">
        <f>T("Y")</f>
        <v>Y</v>
      </c>
      <c r="J360">
        <v>0</v>
      </c>
      <c r="K360">
        <v>0</v>
      </c>
    </row>
    <row r="361" spans="1:11" x14ac:dyDescent="0.25">
      <c r="A361" t="str">
        <f t="shared" si="52"/>
        <v>3108</v>
      </c>
      <c r="B361" t="str">
        <f t="shared" si="53"/>
        <v/>
      </c>
      <c r="C361" t="str">
        <f>T("7/22/2013")</f>
        <v>7/22/2013</v>
      </c>
      <c r="D361" t="str">
        <f>T("66302046760")</f>
        <v>66302046760</v>
      </c>
      <c r="E361" t="str">
        <f>T("1466033")</f>
        <v>1466033</v>
      </c>
      <c r="F361" t="str">
        <f>T("1134100134")</f>
        <v>1134100134</v>
      </c>
      <c r="G361" t="str">
        <f t="shared" si="56"/>
        <v>Retail</v>
      </c>
      <c r="H361" t="str">
        <f t="shared" si="57"/>
        <v>1</v>
      </c>
      <c r="I361" t="str">
        <f>T("Y")</f>
        <v>Y</v>
      </c>
      <c r="J361">
        <v>60</v>
      </c>
      <c r="K361">
        <v>30</v>
      </c>
    </row>
    <row r="362" spans="1:11" x14ac:dyDescent="0.25">
      <c r="A362" t="str">
        <f t="shared" si="52"/>
        <v>3108</v>
      </c>
      <c r="B362" t="str">
        <f t="shared" si="53"/>
        <v/>
      </c>
      <c r="C362" t="str">
        <f t="shared" ref="C362:C367" si="58">T("7/23/2013")</f>
        <v>7/23/2013</v>
      </c>
      <c r="D362" t="str">
        <f>T("00004025943")</f>
        <v>00004025943</v>
      </c>
      <c r="E362" t="str">
        <f>T("4537809")</f>
        <v>4537809</v>
      </c>
      <c r="F362" t="str">
        <f>T("1518925809")</f>
        <v>1518925809</v>
      </c>
      <c r="G362" t="str">
        <f t="shared" si="56"/>
        <v>Retail</v>
      </c>
      <c r="H362" t="str">
        <f t="shared" si="57"/>
        <v>1</v>
      </c>
      <c r="I362" t="str">
        <f>T("N")</f>
        <v>N</v>
      </c>
      <c r="J362">
        <v>60</v>
      </c>
      <c r="K362">
        <v>30</v>
      </c>
    </row>
    <row r="363" spans="1:11" x14ac:dyDescent="0.25">
      <c r="A363" t="str">
        <f t="shared" si="52"/>
        <v>3108</v>
      </c>
      <c r="B363" t="str">
        <f t="shared" si="53"/>
        <v/>
      </c>
      <c r="C363" t="str">
        <f t="shared" si="58"/>
        <v>7/23/2013</v>
      </c>
      <c r="D363" t="str">
        <f>T("00052027401")</f>
        <v>00052027401</v>
      </c>
      <c r="E363" t="str">
        <f>T("1715830")</f>
        <v>1715830</v>
      </c>
      <c r="F363" t="str">
        <f>T("1902887805")</f>
        <v>1902887805</v>
      </c>
      <c r="G363" t="str">
        <f t="shared" si="56"/>
        <v>Retail</v>
      </c>
      <c r="H363" t="str">
        <f>T("0")</f>
        <v>0</v>
      </c>
      <c r="I363" t="str">
        <f>T("Y")</f>
        <v>Y</v>
      </c>
      <c r="J363">
        <v>1</v>
      </c>
      <c r="K363">
        <v>30</v>
      </c>
    </row>
    <row r="364" spans="1:11" x14ac:dyDescent="0.25">
      <c r="A364" t="str">
        <f t="shared" si="52"/>
        <v>3108</v>
      </c>
      <c r="B364" t="str">
        <f t="shared" si="53"/>
        <v/>
      </c>
      <c r="C364" t="str">
        <f t="shared" si="58"/>
        <v>7/23/2013</v>
      </c>
      <c r="D364" t="str">
        <f>T("00078060751")</f>
        <v>00078060751</v>
      </c>
      <c r="E364" t="str">
        <f>T("1715830")</f>
        <v>1715830</v>
      </c>
      <c r="F364" t="str">
        <f>T("1902887805")</f>
        <v>1902887805</v>
      </c>
      <c r="G364" t="str">
        <f t="shared" si="56"/>
        <v>Retail</v>
      </c>
      <c r="H364" t="str">
        <f>T("0")</f>
        <v>0</v>
      </c>
      <c r="I364" t="str">
        <f>T("Y")</f>
        <v>Y</v>
      </c>
      <c r="J364">
        <v>0</v>
      </c>
      <c r="K364">
        <v>0</v>
      </c>
    </row>
    <row r="365" spans="1:11" x14ac:dyDescent="0.25">
      <c r="A365" t="str">
        <f t="shared" si="52"/>
        <v>3108</v>
      </c>
      <c r="B365" t="str">
        <f t="shared" si="53"/>
        <v/>
      </c>
      <c r="C365" t="str">
        <f t="shared" si="58"/>
        <v>7/23/2013</v>
      </c>
      <c r="D365" t="str">
        <f>T("50474071079")</f>
        <v>50474071079</v>
      </c>
      <c r="E365" t="str">
        <f>T("4509242")</f>
        <v>4509242</v>
      </c>
      <c r="F365" t="str">
        <f>T("1164403069")</f>
        <v>1164403069</v>
      </c>
      <c r="G365" t="str">
        <f t="shared" si="56"/>
        <v>Retail</v>
      </c>
      <c r="H365" t="str">
        <f>T("1")</f>
        <v>1</v>
      </c>
      <c r="I365" t="str">
        <f>T("Y")</f>
        <v>Y</v>
      </c>
      <c r="J365">
        <v>3</v>
      </c>
      <c r="K365">
        <v>28</v>
      </c>
    </row>
    <row r="366" spans="1:11" x14ac:dyDescent="0.25">
      <c r="A366" t="str">
        <f t="shared" si="52"/>
        <v>3108</v>
      </c>
      <c r="B366" t="str">
        <f t="shared" si="53"/>
        <v/>
      </c>
      <c r="C366" t="str">
        <f t="shared" si="58"/>
        <v>7/23/2013</v>
      </c>
      <c r="D366" t="str">
        <f>T("55513007330")</f>
        <v>55513007330</v>
      </c>
      <c r="E366" t="str">
        <f>T("1715830")</f>
        <v>1715830</v>
      </c>
      <c r="F366" t="str">
        <f>T("1902887805")</f>
        <v>1902887805</v>
      </c>
      <c r="G366" t="str">
        <f t="shared" si="56"/>
        <v>Retail</v>
      </c>
      <c r="H366" t="str">
        <f>T("1")</f>
        <v>1</v>
      </c>
      <c r="I366" t="str">
        <f>T("Y")</f>
        <v>Y</v>
      </c>
      <c r="J366">
        <v>30</v>
      </c>
      <c r="K366">
        <v>30</v>
      </c>
    </row>
    <row r="367" spans="1:11" x14ac:dyDescent="0.25">
      <c r="A367" t="str">
        <f t="shared" si="52"/>
        <v>3108</v>
      </c>
      <c r="B367" t="str">
        <f t="shared" si="53"/>
        <v/>
      </c>
      <c r="C367" t="str">
        <f t="shared" si="58"/>
        <v>7/23/2013</v>
      </c>
      <c r="D367" t="str">
        <f>T("61958070101")</f>
        <v>61958070101</v>
      </c>
      <c r="E367" t="str">
        <f>T("4530538")</f>
        <v>4530538</v>
      </c>
      <c r="F367" t="str">
        <f>T("1295888949")</f>
        <v>1295888949</v>
      </c>
      <c r="G367" t="str">
        <f t="shared" si="56"/>
        <v>Retail</v>
      </c>
      <c r="H367" t="str">
        <f>T("1")</f>
        <v>1</v>
      </c>
      <c r="I367" t="str">
        <f>T("N")</f>
        <v>N</v>
      </c>
      <c r="J367">
        <v>30</v>
      </c>
      <c r="K367">
        <v>30</v>
      </c>
    </row>
    <row r="368" spans="1:11" x14ac:dyDescent="0.25">
      <c r="A368" t="str">
        <f t="shared" si="52"/>
        <v>3108</v>
      </c>
      <c r="B368" t="str">
        <f t="shared" si="53"/>
        <v/>
      </c>
      <c r="C368" t="str">
        <f>T("7/24/2013")</f>
        <v>7/24/2013</v>
      </c>
      <c r="D368" t="str">
        <f>T("00591222215")</f>
        <v>00591222215</v>
      </c>
      <c r="E368" t="str">
        <f>T("4519344")</f>
        <v>4519344</v>
      </c>
      <c r="F368" t="str">
        <f>T("1801905385")</f>
        <v>1801905385</v>
      </c>
      <c r="G368" t="str">
        <f t="shared" si="56"/>
        <v>Retail</v>
      </c>
      <c r="H368" t="str">
        <f>T("1")</f>
        <v>1</v>
      </c>
      <c r="I368" t="str">
        <f>T("N")</f>
        <v>N</v>
      </c>
      <c r="J368">
        <v>240</v>
      </c>
      <c r="K368">
        <v>30</v>
      </c>
    </row>
    <row r="369" spans="1:11" x14ac:dyDescent="0.25">
      <c r="A369" t="str">
        <f t="shared" si="52"/>
        <v>3108</v>
      </c>
      <c r="B369" t="str">
        <f t="shared" si="53"/>
        <v/>
      </c>
      <c r="C369" t="str">
        <f>T("7/24/2013")</f>
        <v>7/24/2013</v>
      </c>
      <c r="D369" t="str">
        <f>T("00591222315")</f>
        <v>00591222315</v>
      </c>
      <c r="E369" t="str">
        <f>T("4519344")</f>
        <v>4519344</v>
      </c>
      <c r="F369" t="str">
        <f>T("1801905385")</f>
        <v>1801905385</v>
      </c>
      <c r="G369" t="str">
        <f t="shared" si="56"/>
        <v>Retail</v>
      </c>
      <c r="H369" t="str">
        <f>T("1")</f>
        <v>1</v>
      </c>
      <c r="I369" t="str">
        <f>T("N")</f>
        <v>N</v>
      </c>
      <c r="J369">
        <v>60</v>
      </c>
      <c r="K369">
        <v>30</v>
      </c>
    </row>
    <row r="370" spans="1:11" x14ac:dyDescent="0.25">
      <c r="A370" t="str">
        <f t="shared" si="52"/>
        <v>3108</v>
      </c>
      <c r="B370" t="str">
        <f t="shared" si="53"/>
        <v/>
      </c>
      <c r="C370" t="str">
        <f>T("7/25/2013")</f>
        <v>7/25/2013</v>
      </c>
      <c r="D370" t="str">
        <f>T("00078060751")</f>
        <v>00078060751</v>
      </c>
      <c r="E370" t="str">
        <f>T("1715830")</f>
        <v>1715830</v>
      </c>
      <c r="F370" t="str">
        <f>T("1902887805")</f>
        <v>1902887805</v>
      </c>
      <c r="G370" t="str">
        <f t="shared" si="56"/>
        <v>Retail</v>
      </c>
      <c r="H370" t="str">
        <f>T("0")</f>
        <v>0</v>
      </c>
      <c r="I370" t="str">
        <f t="shared" ref="I370:I379" si="59">T("Y")</f>
        <v>Y</v>
      </c>
      <c r="J370">
        <v>28</v>
      </c>
      <c r="K370">
        <v>28</v>
      </c>
    </row>
    <row r="371" spans="1:11" x14ac:dyDescent="0.25">
      <c r="A371" t="str">
        <f t="shared" si="52"/>
        <v>3108</v>
      </c>
      <c r="B371" t="str">
        <f t="shared" si="53"/>
        <v/>
      </c>
      <c r="C371" t="str">
        <f>T("7/25/2013")</f>
        <v>7/25/2013</v>
      </c>
      <c r="D371" t="str">
        <f>T("55513007330")</f>
        <v>55513007330</v>
      </c>
      <c r="E371" t="str">
        <f>T("1715830")</f>
        <v>1715830</v>
      </c>
      <c r="F371" t="str">
        <f>T("1902887805")</f>
        <v>1902887805</v>
      </c>
      <c r="G371" t="str">
        <f t="shared" si="56"/>
        <v>Retail</v>
      </c>
      <c r="H371" t="str">
        <f>T("1")</f>
        <v>1</v>
      </c>
      <c r="I371" t="str">
        <f t="shared" si="59"/>
        <v>Y</v>
      </c>
      <c r="J371">
        <v>30</v>
      </c>
      <c r="K371">
        <v>30</v>
      </c>
    </row>
    <row r="372" spans="1:11" x14ac:dyDescent="0.25">
      <c r="A372" t="str">
        <f t="shared" si="52"/>
        <v>3108</v>
      </c>
      <c r="B372" t="str">
        <f t="shared" si="53"/>
        <v/>
      </c>
      <c r="C372" t="str">
        <f>T("7/26/2013")</f>
        <v>7/26/2013</v>
      </c>
      <c r="D372" t="str">
        <f>T("00052027401")</f>
        <v>00052027401</v>
      </c>
      <c r="E372" t="str">
        <f>T("1715830")</f>
        <v>1715830</v>
      </c>
      <c r="F372" t="str">
        <f>T("1902887805")</f>
        <v>1902887805</v>
      </c>
      <c r="G372" t="str">
        <f t="shared" si="56"/>
        <v>Retail</v>
      </c>
      <c r="H372" t="str">
        <f>T("0")</f>
        <v>0</v>
      </c>
      <c r="I372" t="str">
        <f t="shared" si="59"/>
        <v>Y</v>
      </c>
      <c r="J372">
        <v>1</v>
      </c>
      <c r="K372">
        <v>30</v>
      </c>
    </row>
    <row r="373" spans="1:11" x14ac:dyDescent="0.25">
      <c r="A373" t="str">
        <f t="shared" si="52"/>
        <v>3108</v>
      </c>
      <c r="B373" t="str">
        <f t="shared" si="53"/>
        <v/>
      </c>
      <c r="C373" t="str">
        <f>T("7/26/2013")</f>
        <v>7/26/2013</v>
      </c>
      <c r="D373" t="str">
        <f>T("00074433902")</f>
        <v>00074433902</v>
      </c>
      <c r="E373" t="str">
        <f>T("1715830")</f>
        <v>1715830</v>
      </c>
      <c r="F373" t="str">
        <f>T("1902887805")</f>
        <v>1902887805</v>
      </c>
      <c r="G373" t="str">
        <f t="shared" si="56"/>
        <v>Retail</v>
      </c>
      <c r="H373" t="str">
        <f t="shared" ref="H373:H386" si="60">T("1")</f>
        <v>1</v>
      </c>
      <c r="I373" t="str">
        <f t="shared" si="59"/>
        <v>Y</v>
      </c>
      <c r="J373">
        <v>4</v>
      </c>
      <c r="K373">
        <v>28</v>
      </c>
    </row>
    <row r="374" spans="1:11" x14ac:dyDescent="0.25">
      <c r="A374" t="str">
        <f t="shared" si="52"/>
        <v>3108</v>
      </c>
      <c r="B374" t="str">
        <f t="shared" si="53"/>
        <v/>
      </c>
      <c r="C374" t="str">
        <f>T("7/26/2013")</f>
        <v>7/26/2013</v>
      </c>
      <c r="D374" t="str">
        <f>T("00173080409")</f>
        <v>00173080409</v>
      </c>
      <c r="E374" t="str">
        <f>T("1466033")</f>
        <v>1466033</v>
      </c>
      <c r="F374" t="str">
        <f>T("1134100134")</f>
        <v>1134100134</v>
      </c>
      <c r="G374" t="str">
        <f t="shared" si="56"/>
        <v>Retail</v>
      </c>
      <c r="H374" t="str">
        <f t="shared" si="60"/>
        <v>1</v>
      </c>
      <c r="I374" t="str">
        <f t="shared" si="59"/>
        <v>Y</v>
      </c>
      <c r="J374">
        <v>120</v>
      </c>
      <c r="K374">
        <v>30</v>
      </c>
    </row>
    <row r="375" spans="1:11" x14ac:dyDescent="0.25">
      <c r="A375" t="str">
        <f t="shared" si="52"/>
        <v>3108</v>
      </c>
      <c r="B375" t="str">
        <f t="shared" si="53"/>
        <v/>
      </c>
      <c r="C375" t="str">
        <f>T("7/29/2013")</f>
        <v>7/29/2013</v>
      </c>
      <c r="D375" t="str">
        <f>T("00004035730")</f>
        <v>00004035730</v>
      </c>
      <c r="E375" t="str">
        <f>T("1715830")</f>
        <v>1715830</v>
      </c>
      <c r="F375" t="str">
        <f>T("1902887805")</f>
        <v>1902887805</v>
      </c>
      <c r="G375" t="str">
        <f t="shared" si="56"/>
        <v>Retail</v>
      </c>
      <c r="H375" t="str">
        <f t="shared" si="60"/>
        <v>1</v>
      </c>
      <c r="I375" t="str">
        <f t="shared" si="59"/>
        <v>Y</v>
      </c>
      <c r="J375">
        <v>2</v>
      </c>
      <c r="K375">
        <v>28</v>
      </c>
    </row>
    <row r="376" spans="1:11" x14ac:dyDescent="0.25">
      <c r="A376" t="str">
        <f t="shared" si="52"/>
        <v>3108</v>
      </c>
      <c r="B376" t="str">
        <f t="shared" si="53"/>
        <v/>
      </c>
      <c r="C376" t="str">
        <f>T("7/29/2013")</f>
        <v>7/29/2013</v>
      </c>
      <c r="D376" t="str">
        <f>T("00078043815")</f>
        <v>00078043815</v>
      </c>
      <c r="E376" t="str">
        <f>T("1715830")</f>
        <v>1715830</v>
      </c>
      <c r="F376" t="str">
        <f>T("1902887805")</f>
        <v>1902887805</v>
      </c>
      <c r="G376" t="str">
        <f t="shared" si="56"/>
        <v>Retail</v>
      </c>
      <c r="H376" t="str">
        <f t="shared" si="60"/>
        <v>1</v>
      </c>
      <c r="I376" t="str">
        <f t="shared" si="59"/>
        <v>Y</v>
      </c>
      <c r="J376">
        <v>30</v>
      </c>
      <c r="K376">
        <v>30</v>
      </c>
    </row>
    <row r="377" spans="1:11" x14ac:dyDescent="0.25">
      <c r="A377" t="str">
        <f t="shared" si="52"/>
        <v>3108</v>
      </c>
      <c r="B377" t="str">
        <f t="shared" si="53"/>
        <v/>
      </c>
      <c r="C377" t="str">
        <f>T("7/29/2013")</f>
        <v>7/29/2013</v>
      </c>
      <c r="D377" t="str">
        <f>T("55513092410")</f>
        <v>55513092410</v>
      </c>
      <c r="E377" t="str">
        <f>T("1715830")</f>
        <v>1715830</v>
      </c>
      <c r="F377" t="str">
        <f>T("1902887805")</f>
        <v>1902887805</v>
      </c>
      <c r="G377" t="str">
        <f t="shared" si="56"/>
        <v>Retail</v>
      </c>
      <c r="H377" t="str">
        <f t="shared" si="60"/>
        <v>1</v>
      </c>
      <c r="I377" t="str">
        <f t="shared" si="59"/>
        <v>Y</v>
      </c>
      <c r="J377">
        <v>2</v>
      </c>
      <c r="K377">
        <v>28</v>
      </c>
    </row>
    <row r="378" spans="1:11" x14ac:dyDescent="0.25">
      <c r="A378" t="str">
        <f t="shared" si="52"/>
        <v>3108</v>
      </c>
      <c r="B378" t="str">
        <f t="shared" si="53"/>
        <v/>
      </c>
      <c r="C378" t="str">
        <f>T("7/29/2013")</f>
        <v>7/29/2013</v>
      </c>
      <c r="D378" t="str">
        <f>T("57894007001")</f>
        <v>57894007001</v>
      </c>
      <c r="E378" t="str">
        <f>T("1715830")</f>
        <v>1715830</v>
      </c>
      <c r="F378" t="str">
        <f>T("1902887805")</f>
        <v>1902887805</v>
      </c>
      <c r="G378" t="str">
        <f t="shared" ref="G378:G409" si="61">T("Retail")</f>
        <v>Retail</v>
      </c>
      <c r="H378" t="str">
        <f t="shared" si="60"/>
        <v>1</v>
      </c>
      <c r="I378" t="str">
        <f t="shared" si="59"/>
        <v>Y</v>
      </c>
      <c r="J378">
        <v>1</v>
      </c>
      <c r="K378">
        <v>30</v>
      </c>
    </row>
    <row r="379" spans="1:11" x14ac:dyDescent="0.25">
      <c r="A379" t="str">
        <f t="shared" si="52"/>
        <v>3108</v>
      </c>
      <c r="B379" t="str">
        <f t="shared" si="53"/>
        <v/>
      </c>
      <c r="C379" t="str">
        <f>T("7/29/2013")</f>
        <v>7/29/2013</v>
      </c>
      <c r="D379" t="str">
        <f>T("68382004603")</f>
        <v>68382004603</v>
      </c>
      <c r="E379" t="str">
        <f>T("1715830")</f>
        <v>1715830</v>
      </c>
      <c r="F379" t="str">
        <f>T("1902887805")</f>
        <v>1902887805</v>
      </c>
      <c r="G379" t="str">
        <f t="shared" si="61"/>
        <v>Retail</v>
      </c>
      <c r="H379" t="str">
        <f t="shared" si="60"/>
        <v>1</v>
      </c>
      <c r="I379" t="str">
        <f t="shared" si="59"/>
        <v>Y</v>
      </c>
      <c r="J379">
        <v>168</v>
      </c>
      <c r="K379">
        <v>28</v>
      </c>
    </row>
    <row r="380" spans="1:11" x14ac:dyDescent="0.25">
      <c r="A380" t="str">
        <f t="shared" si="52"/>
        <v>3108</v>
      </c>
      <c r="B380" t="str">
        <f t="shared" si="53"/>
        <v/>
      </c>
      <c r="C380" t="str">
        <f>T("7/30/2013")</f>
        <v>7/30/2013</v>
      </c>
      <c r="D380" t="str">
        <f>T("00004026001")</f>
        <v>00004026001</v>
      </c>
      <c r="E380" t="str">
        <f>T("4513619")</f>
        <v>4513619</v>
      </c>
      <c r="F380" t="str">
        <f>T("1184733669")</f>
        <v>1184733669</v>
      </c>
      <c r="G380" t="str">
        <f t="shared" si="61"/>
        <v>Retail</v>
      </c>
      <c r="H380" t="str">
        <f t="shared" si="60"/>
        <v>1</v>
      </c>
      <c r="I380" t="str">
        <f>T("N")</f>
        <v>N</v>
      </c>
      <c r="J380">
        <v>60</v>
      </c>
      <c r="K380">
        <v>30</v>
      </c>
    </row>
    <row r="381" spans="1:11" x14ac:dyDescent="0.25">
      <c r="A381" t="str">
        <f t="shared" si="52"/>
        <v>3108</v>
      </c>
      <c r="B381" t="str">
        <f t="shared" si="53"/>
        <v/>
      </c>
      <c r="C381" t="str">
        <f>T("7/30/2013")</f>
        <v>7/30/2013</v>
      </c>
      <c r="D381" t="str">
        <f>T("00074433902")</f>
        <v>00074433902</v>
      </c>
      <c r="E381" t="str">
        <f>T("1715830")</f>
        <v>1715830</v>
      </c>
      <c r="F381" t="str">
        <f>T("1902887805")</f>
        <v>1902887805</v>
      </c>
      <c r="G381" t="str">
        <f t="shared" si="61"/>
        <v>Retail</v>
      </c>
      <c r="H381" t="str">
        <f t="shared" si="60"/>
        <v>1</v>
      </c>
      <c r="I381" t="str">
        <f>T("Y")</f>
        <v>Y</v>
      </c>
      <c r="J381">
        <v>4</v>
      </c>
      <c r="K381">
        <v>28</v>
      </c>
    </row>
    <row r="382" spans="1:11" x14ac:dyDescent="0.25">
      <c r="A382" t="str">
        <f t="shared" si="52"/>
        <v>3108</v>
      </c>
      <c r="B382" t="str">
        <f t="shared" si="53"/>
        <v/>
      </c>
      <c r="C382" t="str">
        <f>T("7/30/2013")</f>
        <v>7/30/2013</v>
      </c>
      <c r="D382" t="str">
        <f>T("00469061773")</f>
        <v>00469061773</v>
      </c>
      <c r="E382" t="str">
        <f>T("4513619")</f>
        <v>4513619</v>
      </c>
      <c r="F382" t="str">
        <f>T("1184733669")</f>
        <v>1184733669</v>
      </c>
      <c r="G382" t="str">
        <f t="shared" si="61"/>
        <v>Retail</v>
      </c>
      <c r="H382" t="str">
        <f t="shared" si="60"/>
        <v>1</v>
      </c>
      <c r="I382" t="str">
        <f>T("N")</f>
        <v>N</v>
      </c>
      <c r="J382">
        <v>120</v>
      </c>
      <c r="K382">
        <v>30</v>
      </c>
    </row>
    <row r="383" spans="1:11" x14ac:dyDescent="0.25">
      <c r="A383" t="str">
        <f t="shared" si="52"/>
        <v>3108</v>
      </c>
      <c r="B383" t="str">
        <f t="shared" si="53"/>
        <v/>
      </c>
      <c r="C383" t="str">
        <f>T("7/30/2013")</f>
        <v>7/30/2013</v>
      </c>
      <c r="D383" t="str">
        <f>T("15584010101")</f>
        <v>15584010101</v>
      </c>
      <c r="E383" t="str">
        <f>T("4558459")</f>
        <v>4558459</v>
      </c>
      <c r="F383" t="str">
        <f>T("1851461933")</f>
        <v>1851461933</v>
      </c>
      <c r="G383" t="str">
        <f t="shared" si="61"/>
        <v>Retail</v>
      </c>
      <c r="H383" t="str">
        <f t="shared" si="60"/>
        <v>1</v>
      </c>
      <c r="I383" t="str">
        <f>T("N")</f>
        <v>N</v>
      </c>
      <c r="J383">
        <v>30</v>
      </c>
      <c r="K383">
        <v>30</v>
      </c>
    </row>
    <row r="384" spans="1:11" x14ac:dyDescent="0.25">
      <c r="A384" t="str">
        <f t="shared" si="52"/>
        <v>3108</v>
      </c>
      <c r="B384" t="str">
        <f t="shared" si="53"/>
        <v/>
      </c>
      <c r="C384" t="str">
        <f>T("7/30/2013")</f>
        <v>7/30/2013</v>
      </c>
      <c r="D384" t="str">
        <f>T("50419042101")</f>
        <v>50419042101</v>
      </c>
      <c r="E384" t="str">
        <f>T("1715830")</f>
        <v>1715830</v>
      </c>
      <c r="F384" t="str">
        <f>T("1902887805")</f>
        <v>1902887805</v>
      </c>
      <c r="G384" t="str">
        <f t="shared" si="61"/>
        <v>Retail</v>
      </c>
      <c r="H384" t="str">
        <f t="shared" si="60"/>
        <v>1</v>
      </c>
      <c r="I384" t="str">
        <f>T("Y")</f>
        <v>Y</v>
      </c>
      <c r="J384">
        <v>0</v>
      </c>
      <c r="K384">
        <v>0</v>
      </c>
    </row>
    <row r="385" spans="1:11" x14ac:dyDescent="0.25">
      <c r="A385" t="str">
        <f t="shared" si="52"/>
        <v>3108</v>
      </c>
      <c r="B385" t="str">
        <f t="shared" si="53"/>
        <v/>
      </c>
      <c r="C385" t="str">
        <f>T("7/31/2013")</f>
        <v>7/31/2013</v>
      </c>
      <c r="D385" t="str">
        <f>T("68546031730")</f>
        <v>68546031730</v>
      </c>
      <c r="E385" t="str">
        <f>T("3958898")</f>
        <v>3958898</v>
      </c>
      <c r="F385" t="str">
        <f>T("1043382302")</f>
        <v>1043382302</v>
      </c>
      <c r="G385" t="str">
        <f t="shared" si="61"/>
        <v>Retail</v>
      </c>
      <c r="H385" t="str">
        <f t="shared" si="60"/>
        <v>1</v>
      </c>
      <c r="I385" t="str">
        <f>T("Y")</f>
        <v>Y</v>
      </c>
      <c r="J385">
        <v>1</v>
      </c>
      <c r="K385">
        <v>30</v>
      </c>
    </row>
    <row r="386" spans="1:11" x14ac:dyDescent="0.25">
      <c r="A386" t="str">
        <f t="shared" si="52"/>
        <v>3108</v>
      </c>
      <c r="B386" t="str">
        <f t="shared" si="53"/>
        <v/>
      </c>
      <c r="C386" t="str">
        <f>T("8/2/2013")</f>
        <v>8/2/2013</v>
      </c>
      <c r="D386" t="str">
        <f>T("00008104105")</f>
        <v>00008104105</v>
      </c>
      <c r="E386" t="str">
        <f>T("4553005")</f>
        <v>4553005</v>
      </c>
      <c r="F386" t="str">
        <f>T("1477662807")</f>
        <v>1477662807</v>
      </c>
      <c r="G386" t="str">
        <f t="shared" si="61"/>
        <v>Retail</v>
      </c>
      <c r="H386" t="str">
        <f t="shared" si="60"/>
        <v>1</v>
      </c>
      <c r="I386" t="str">
        <f>T("N")</f>
        <v>N</v>
      </c>
      <c r="J386">
        <v>0</v>
      </c>
      <c r="K386">
        <v>0</v>
      </c>
    </row>
    <row r="387" spans="1:11" x14ac:dyDescent="0.25">
      <c r="A387" t="str">
        <f t="shared" si="52"/>
        <v>3108</v>
      </c>
      <c r="B387" t="str">
        <f t="shared" si="53"/>
        <v/>
      </c>
      <c r="C387" t="str">
        <f>T("8/2/2013")</f>
        <v>8/2/2013</v>
      </c>
      <c r="D387" t="str">
        <f>T("49702020718")</f>
        <v>49702020718</v>
      </c>
      <c r="E387" t="str">
        <f>T("4530538")</f>
        <v>4530538</v>
      </c>
      <c r="F387" t="str">
        <f>T("1295888949")</f>
        <v>1295888949</v>
      </c>
      <c r="G387" t="str">
        <f t="shared" si="61"/>
        <v>Retail</v>
      </c>
      <c r="H387" t="str">
        <f>T("0")</f>
        <v>0</v>
      </c>
      <c r="I387" t="str">
        <f>T("N")</f>
        <v>N</v>
      </c>
      <c r="J387">
        <v>60</v>
      </c>
      <c r="K387">
        <v>30</v>
      </c>
    </row>
    <row r="388" spans="1:11" x14ac:dyDescent="0.25">
      <c r="A388" t="str">
        <f t="shared" si="52"/>
        <v>3108</v>
      </c>
      <c r="B388" t="str">
        <f t="shared" si="53"/>
        <v/>
      </c>
      <c r="C388" t="str">
        <f>T("8/5/2013")</f>
        <v>8/5/2013</v>
      </c>
      <c r="D388" t="str">
        <f>T("00074379902")</f>
        <v>00074379902</v>
      </c>
      <c r="E388" t="str">
        <f>T("1715830")</f>
        <v>1715830</v>
      </c>
      <c r="F388" t="str">
        <f>T("1902887805")</f>
        <v>1902887805</v>
      </c>
      <c r="G388" t="str">
        <f t="shared" si="61"/>
        <v>Retail</v>
      </c>
      <c r="H388" t="str">
        <f t="shared" ref="H388:H402" si="62">T("1")</f>
        <v>1</v>
      </c>
      <c r="I388" t="str">
        <f>T("Y")</f>
        <v>Y</v>
      </c>
      <c r="J388">
        <v>4</v>
      </c>
      <c r="K388">
        <v>28</v>
      </c>
    </row>
    <row r="389" spans="1:11" x14ac:dyDescent="0.25">
      <c r="A389" t="str">
        <f t="shared" si="52"/>
        <v>3108</v>
      </c>
      <c r="B389" t="str">
        <f t="shared" si="53"/>
        <v/>
      </c>
      <c r="C389" t="str">
        <f>T("8/6/2013")</f>
        <v>8/6/2013</v>
      </c>
      <c r="D389" t="str">
        <f>T("00002814901")</f>
        <v>00002814901</v>
      </c>
      <c r="E389" t="str">
        <f>T("1715830")</f>
        <v>1715830</v>
      </c>
      <c r="F389" t="str">
        <f>T("1902887805")</f>
        <v>1902887805</v>
      </c>
      <c r="G389" t="str">
        <f t="shared" si="61"/>
        <v>Retail</v>
      </c>
      <c r="H389" t="str">
        <f t="shared" si="62"/>
        <v>1</v>
      </c>
      <c r="I389" t="str">
        <f>T("Y")</f>
        <v>Y</v>
      </c>
      <c r="J389">
        <v>2</v>
      </c>
      <c r="K389">
        <v>28</v>
      </c>
    </row>
    <row r="390" spans="1:11" x14ac:dyDescent="0.25">
      <c r="A390" t="str">
        <f t="shared" si="52"/>
        <v>3108</v>
      </c>
      <c r="B390" t="str">
        <f t="shared" si="53"/>
        <v/>
      </c>
      <c r="C390" t="str">
        <f>T("8/6/2013")</f>
        <v>8/6/2013</v>
      </c>
      <c r="D390" t="str">
        <f>T("00008104005")</f>
        <v>00008104005</v>
      </c>
      <c r="E390" t="str">
        <f>T("4548802")</f>
        <v>4548802</v>
      </c>
      <c r="F390" t="str">
        <f>T("1841459328")</f>
        <v>1841459328</v>
      </c>
      <c r="G390" t="str">
        <f t="shared" si="61"/>
        <v>Retail</v>
      </c>
      <c r="H390" t="str">
        <f t="shared" si="62"/>
        <v>1</v>
      </c>
      <c r="I390" t="str">
        <f>T("N")</f>
        <v>N</v>
      </c>
      <c r="J390">
        <v>30</v>
      </c>
      <c r="K390">
        <v>30</v>
      </c>
    </row>
    <row r="391" spans="1:11" x14ac:dyDescent="0.25">
      <c r="A391" t="str">
        <f t="shared" ref="A391:A454" si="63">T("3108")</f>
        <v>3108</v>
      </c>
      <c r="B391" t="str">
        <f t="shared" ref="B391:B454" si="64">T("")</f>
        <v/>
      </c>
      <c r="C391" t="str">
        <f>T("8/6/2013")</f>
        <v>8/6/2013</v>
      </c>
      <c r="D391" t="str">
        <f>T("00008104105")</f>
        <v>00008104105</v>
      </c>
      <c r="E391" t="str">
        <f>T("4553005")</f>
        <v>4553005</v>
      </c>
      <c r="F391" t="str">
        <f>T("1477662807")</f>
        <v>1477662807</v>
      </c>
      <c r="G391" t="str">
        <f t="shared" si="61"/>
        <v>Retail</v>
      </c>
      <c r="H391" t="str">
        <f t="shared" si="62"/>
        <v>1</v>
      </c>
      <c r="I391" t="str">
        <f>T("N")</f>
        <v>N</v>
      </c>
      <c r="J391">
        <v>60</v>
      </c>
      <c r="K391">
        <v>30</v>
      </c>
    </row>
    <row r="392" spans="1:11" x14ac:dyDescent="0.25">
      <c r="A392" t="str">
        <f t="shared" si="63"/>
        <v>3108</v>
      </c>
      <c r="B392" t="str">
        <f t="shared" si="64"/>
        <v/>
      </c>
      <c r="C392" t="str">
        <f>T("8/7/2013")</f>
        <v>8/7/2013</v>
      </c>
      <c r="D392" t="str">
        <f>T("00074433902")</f>
        <v>00074433902</v>
      </c>
      <c r="E392" t="str">
        <f>T("1715830")</f>
        <v>1715830</v>
      </c>
      <c r="F392" t="str">
        <f>T("1902887805")</f>
        <v>1902887805</v>
      </c>
      <c r="G392" t="str">
        <f t="shared" si="61"/>
        <v>Retail</v>
      </c>
      <c r="H392" t="str">
        <f t="shared" si="62"/>
        <v>1</v>
      </c>
      <c r="I392" t="str">
        <f>T("Y")</f>
        <v>Y</v>
      </c>
      <c r="J392">
        <v>2</v>
      </c>
      <c r="K392">
        <v>28</v>
      </c>
    </row>
    <row r="393" spans="1:11" x14ac:dyDescent="0.25">
      <c r="A393" t="str">
        <f t="shared" si="63"/>
        <v>3108</v>
      </c>
      <c r="B393" t="str">
        <f t="shared" si="64"/>
        <v/>
      </c>
      <c r="C393" t="str">
        <f>T("8/7/2013")</f>
        <v>8/7/2013</v>
      </c>
      <c r="D393" t="str">
        <f>T("00781210301")</f>
        <v>00781210301</v>
      </c>
      <c r="E393" t="str">
        <f>T("4548802")</f>
        <v>4548802</v>
      </c>
      <c r="F393" t="str">
        <f>T("1841459328")</f>
        <v>1841459328</v>
      </c>
      <c r="G393" t="str">
        <f t="shared" si="61"/>
        <v>Retail</v>
      </c>
      <c r="H393" t="str">
        <f t="shared" si="62"/>
        <v>1</v>
      </c>
      <c r="I393" t="str">
        <f>T("N")</f>
        <v>N</v>
      </c>
      <c r="J393">
        <v>180</v>
      </c>
      <c r="K393">
        <v>30</v>
      </c>
    </row>
    <row r="394" spans="1:11" x14ac:dyDescent="0.25">
      <c r="A394" t="str">
        <f t="shared" si="63"/>
        <v>3108</v>
      </c>
      <c r="B394" t="str">
        <f t="shared" si="64"/>
        <v/>
      </c>
      <c r="C394" t="str">
        <f>T("8/8/2013")</f>
        <v>8/8/2013</v>
      </c>
      <c r="D394" t="str">
        <f>T("00078043815")</f>
        <v>00078043815</v>
      </c>
      <c r="E394" t="str">
        <f>T("1715830")</f>
        <v>1715830</v>
      </c>
      <c r="F394" t="str">
        <f>T("1902887805")</f>
        <v>1902887805</v>
      </c>
      <c r="G394" t="str">
        <f t="shared" si="61"/>
        <v>Retail</v>
      </c>
      <c r="H394" t="str">
        <f t="shared" si="62"/>
        <v>1</v>
      </c>
      <c r="I394" t="str">
        <f>T("Y")</f>
        <v>Y</v>
      </c>
      <c r="J394">
        <v>60</v>
      </c>
      <c r="K394">
        <v>30</v>
      </c>
    </row>
    <row r="395" spans="1:11" x14ac:dyDescent="0.25">
      <c r="A395" t="str">
        <f t="shared" si="63"/>
        <v>3108</v>
      </c>
      <c r="B395" t="str">
        <f t="shared" si="64"/>
        <v/>
      </c>
      <c r="C395" t="str">
        <f>T("8/8/2013")</f>
        <v>8/8/2013</v>
      </c>
      <c r="D395" t="str">
        <f>T("00469061773")</f>
        <v>00469061773</v>
      </c>
      <c r="E395" t="str">
        <f>T("4537809")</f>
        <v>4537809</v>
      </c>
      <c r="F395" t="str">
        <f>T("1518925809")</f>
        <v>1518925809</v>
      </c>
      <c r="G395" t="str">
        <f t="shared" si="61"/>
        <v>Retail</v>
      </c>
      <c r="H395" t="str">
        <f t="shared" si="62"/>
        <v>1</v>
      </c>
      <c r="I395" t="str">
        <f>T("N")</f>
        <v>N</v>
      </c>
      <c r="J395">
        <v>60</v>
      </c>
      <c r="K395">
        <v>30</v>
      </c>
    </row>
    <row r="396" spans="1:11" x14ac:dyDescent="0.25">
      <c r="A396" t="str">
        <f t="shared" si="63"/>
        <v>3108</v>
      </c>
      <c r="B396" t="str">
        <f t="shared" si="64"/>
        <v/>
      </c>
      <c r="C396" t="str">
        <f>T("8/9/2013")</f>
        <v>8/9/2013</v>
      </c>
      <c r="D396" t="str">
        <f>T("00069098038")</f>
        <v>00069098038</v>
      </c>
      <c r="E396" t="str">
        <f>T("1466033")</f>
        <v>1466033</v>
      </c>
      <c r="F396" t="str">
        <f>T("1134100134")</f>
        <v>1134100134</v>
      </c>
      <c r="G396" t="str">
        <f t="shared" si="61"/>
        <v>Retail</v>
      </c>
      <c r="H396" t="str">
        <f t="shared" si="62"/>
        <v>1</v>
      </c>
      <c r="I396" t="str">
        <f>T("Y")</f>
        <v>Y</v>
      </c>
      <c r="J396">
        <v>21</v>
      </c>
      <c r="K396">
        <v>21</v>
      </c>
    </row>
    <row r="397" spans="1:11" x14ac:dyDescent="0.25">
      <c r="A397" t="str">
        <f t="shared" si="63"/>
        <v>3108</v>
      </c>
      <c r="B397" t="str">
        <f t="shared" si="64"/>
        <v/>
      </c>
      <c r="C397" t="str">
        <f>T("8/9/2013")</f>
        <v>8/9/2013</v>
      </c>
      <c r="D397" t="str">
        <f>T("58406044504")</f>
        <v>58406044504</v>
      </c>
      <c r="E397" t="str">
        <f>T("1715830")</f>
        <v>1715830</v>
      </c>
      <c r="F397" t="str">
        <f>T("1902887805")</f>
        <v>1902887805</v>
      </c>
      <c r="G397" t="str">
        <f t="shared" si="61"/>
        <v>Retail</v>
      </c>
      <c r="H397" t="str">
        <f t="shared" si="62"/>
        <v>1</v>
      </c>
      <c r="I397" t="str">
        <f>T("Y")</f>
        <v>Y</v>
      </c>
      <c r="J397">
        <v>4</v>
      </c>
      <c r="K397">
        <v>28</v>
      </c>
    </row>
    <row r="398" spans="1:11" x14ac:dyDescent="0.25">
      <c r="A398" t="str">
        <f t="shared" si="63"/>
        <v>3108</v>
      </c>
      <c r="B398" t="str">
        <f t="shared" si="64"/>
        <v/>
      </c>
      <c r="C398" t="str">
        <f>T("8/9/2013")</f>
        <v>8/9/2013</v>
      </c>
      <c r="D398" t="str">
        <f>T("68546031730")</f>
        <v>68546031730</v>
      </c>
      <c r="E398" t="str">
        <f>T("1715830")</f>
        <v>1715830</v>
      </c>
      <c r="F398" t="str">
        <f>T("1902887805")</f>
        <v>1902887805</v>
      </c>
      <c r="G398" t="str">
        <f t="shared" si="61"/>
        <v>Retail</v>
      </c>
      <c r="H398" t="str">
        <f t="shared" si="62"/>
        <v>1</v>
      </c>
      <c r="I398" t="str">
        <f>T("Y")</f>
        <v>Y</v>
      </c>
      <c r="J398">
        <v>1</v>
      </c>
      <c r="K398">
        <v>30</v>
      </c>
    </row>
    <row r="399" spans="1:11" x14ac:dyDescent="0.25">
      <c r="A399" t="str">
        <f t="shared" si="63"/>
        <v>3108</v>
      </c>
      <c r="B399" t="str">
        <f t="shared" si="64"/>
        <v/>
      </c>
      <c r="C399" t="str">
        <f>T("8/10/2013")</f>
        <v>8/10/2013</v>
      </c>
      <c r="D399" t="str">
        <f>T("00002814901")</f>
        <v>00002814901</v>
      </c>
      <c r="E399" t="str">
        <f>T("3958898")</f>
        <v>3958898</v>
      </c>
      <c r="F399" t="str">
        <f>T("1043382302")</f>
        <v>1043382302</v>
      </c>
      <c r="G399" t="str">
        <f t="shared" si="61"/>
        <v>Retail</v>
      </c>
      <c r="H399" t="str">
        <f t="shared" si="62"/>
        <v>1</v>
      </c>
      <c r="I399" t="str">
        <f>T("Y")</f>
        <v>Y</v>
      </c>
      <c r="J399">
        <v>2</v>
      </c>
      <c r="K399">
        <v>25</v>
      </c>
    </row>
    <row r="400" spans="1:11" x14ac:dyDescent="0.25">
      <c r="A400" t="str">
        <f t="shared" si="63"/>
        <v>3108</v>
      </c>
      <c r="B400" t="str">
        <f t="shared" si="64"/>
        <v/>
      </c>
      <c r="C400" t="str">
        <f>T("8/12/2013")</f>
        <v>8/12/2013</v>
      </c>
      <c r="D400" t="str">
        <f>T("00074333330")</f>
        <v>00074333330</v>
      </c>
      <c r="E400" t="str">
        <f>T("4530538")</f>
        <v>4530538</v>
      </c>
      <c r="F400" t="str">
        <f>T("1295888949")</f>
        <v>1295888949</v>
      </c>
      <c r="G400" t="str">
        <f t="shared" si="61"/>
        <v>Retail</v>
      </c>
      <c r="H400" t="str">
        <f t="shared" si="62"/>
        <v>1</v>
      </c>
      <c r="I400" t="str">
        <f>T("N")</f>
        <v>N</v>
      </c>
      <c r="J400">
        <v>30</v>
      </c>
      <c r="K400">
        <v>30</v>
      </c>
    </row>
    <row r="401" spans="1:11" x14ac:dyDescent="0.25">
      <c r="A401" t="str">
        <f t="shared" si="63"/>
        <v>3108</v>
      </c>
      <c r="B401" t="str">
        <f t="shared" si="64"/>
        <v/>
      </c>
      <c r="C401" t="str">
        <f>T("8/12/2013")</f>
        <v>8/12/2013</v>
      </c>
      <c r="D401" t="str">
        <f>T("55111052601")</f>
        <v>55111052601</v>
      </c>
      <c r="E401" t="str">
        <f>T("4513619")</f>
        <v>4513619</v>
      </c>
      <c r="F401" t="str">
        <f>T("1184733669")</f>
        <v>1184733669</v>
      </c>
      <c r="G401" t="str">
        <f t="shared" si="61"/>
        <v>Retail</v>
      </c>
      <c r="H401" t="str">
        <f t="shared" si="62"/>
        <v>1</v>
      </c>
      <c r="I401" t="str">
        <f>T("N")</f>
        <v>N</v>
      </c>
      <c r="J401">
        <v>180</v>
      </c>
      <c r="K401">
        <v>30</v>
      </c>
    </row>
    <row r="402" spans="1:11" x14ac:dyDescent="0.25">
      <c r="A402" t="str">
        <f t="shared" si="63"/>
        <v>3108</v>
      </c>
      <c r="B402" t="str">
        <f t="shared" si="64"/>
        <v/>
      </c>
      <c r="C402" t="str">
        <f>T("8/14/2013")</f>
        <v>8/14/2013</v>
      </c>
      <c r="D402" t="str">
        <f>T("58406044504")</f>
        <v>58406044504</v>
      </c>
      <c r="E402" t="str">
        <f>T("1715830")</f>
        <v>1715830</v>
      </c>
      <c r="F402" t="str">
        <f>T("1902887805")</f>
        <v>1902887805</v>
      </c>
      <c r="G402" t="str">
        <f t="shared" si="61"/>
        <v>Retail</v>
      </c>
      <c r="H402" t="str">
        <f t="shared" si="62"/>
        <v>1</v>
      </c>
      <c r="I402" t="str">
        <f>T("Y")</f>
        <v>Y</v>
      </c>
      <c r="J402">
        <v>4</v>
      </c>
      <c r="K402">
        <v>28</v>
      </c>
    </row>
    <row r="403" spans="1:11" x14ac:dyDescent="0.25">
      <c r="A403" t="str">
        <f t="shared" si="63"/>
        <v>3108</v>
      </c>
      <c r="B403" t="str">
        <f t="shared" si="64"/>
        <v/>
      </c>
      <c r="C403" t="str">
        <f>T("8/15/2013")</f>
        <v>8/15/2013</v>
      </c>
      <c r="D403" t="str">
        <f>T("00078060751")</f>
        <v>00078060751</v>
      </c>
      <c r="E403" t="str">
        <f>T("1715830")</f>
        <v>1715830</v>
      </c>
      <c r="F403" t="str">
        <f>T("1902887805")</f>
        <v>1902887805</v>
      </c>
      <c r="G403" t="str">
        <f t="shared" si="61"/>
        <v>Retail</v>
      </c>
      <c r="H403" t="str">
        <f>T("0")</f>
        <v>0</v>
      </c>
      <c r="I403" t="str">
        <f>T("Y")</f>
        <v>Y</v>
      </c>
      <c r="J403">
        <v>28</v>
      </c>
      <c r="K403">
        <v>28</v>
      </c>
    </row>
    <row r="404" spans="1:11" x14ac:dyDescent="0.25">
      <c r="A404" t="str">
        <f t="shared" si="63"/>
        <v>3108</v>
      </c>
      <c r="B404" t="str">
        <f t="shared" si="64"/>
        <v/>
      </c>
      <c r="C404" t="str">
        <f>T("8/16/2013")</f>
        <v>8/16/2013</v>
      </c>
      <c r="D404" t="str">
        <f>T("50474071079")</f>
        <v>50474071079</v>
      </c>
      <c r="E404" t="str">
        <f>T("1715830")</f>
        <v>1715830</v>
      </c>
      <c r="F404" t="str">
        <f>T("1902887805")</f>
        <v>1902887805</v>
      </c>
      <c r="G404" t="str">
        <f t="shared" si="61"/>
        <v>Retail</v>
      </c>
      <c r="H404" t="str">
        <f>T("1")</f>
        <v>1</v>
      </c>
      <c r="I404" t="str">
        <f>T("Y")</f>
        <v>Y</v>
      </c>
      <c r="J404">
        <v>1</v>
      </c>
      <c r="K404">
        <v>28</v>
      </c>
    </row>
    <row r="405" spans="1:11" x14ac:dyDescent="0.25">
      <c r="A405" t="str">
        <f t="shared" si="63"/>
        <v>3108</v>
      </c>
      <c r="B405" t="str">
        <f t="shared" si="64"/>
        <v/>
      </c>
      <c r="C405" t="str">
        <f>T("8/19/2013")</f>
        <v>8/19/2013</v>
      </c>
      <c r="D405" t="str">
        <f>T("16729004201")</f>
        <v>16729004201</v>
      </c>
      <c r="E405" t="str">
        <f>T("4562977")</f>
        <v>4562977</v>
      </c>
      <c r="F405" t="str">
        <f>T("1669570412")</f>
        <v>1669570412</v>
      </c>
      <c r="G405" t="str">
        <f t="shared" si="61"/>
        <v>Retail</v>
      </c>
      <c r="H405" t="str">
        <f>T("1")</f>
        <v>1</v>
      </c>
      <c r="I405" t="str">
        <f>T("N")</f>
        <v>N</v>
      </c>
      <c r="J405">
        <v>120</v>
      </c>
      <c r="K405">
        <v>30</v>
      </c>
    </row>
    <row r="406" spans="1:11" x14ac:dyDescent="0.25">
      <c r="A406" t="str">
        <f t="shared" si="63"/>
        <v>3108</v>
      </c>
      <c r="B406" t="str">
        <f t="shared" si="64"/>
        <v/>
      </c>
      <c r="C406" t="str">
        <f>T("8/19/2013")</f>
        <v>8/19/2013</v>
      </c>
      <c r="D406" t="str">
        <f>T("55513007330")</f>
        <v>55513007330</v>
      </c>
      <c r="E406" t="str">
        <f>T("1715830")</f>
        <v>1715830</v>
      </c>
      <c r="F406" t="str">
        <f>T("1902887805")</f>
        <v>1902887805</v>
      </c>
      <c r="G406" t="str">
        <f t="shared" si="61"/>
        <v>Retail</v>
      </c>
      <c r="H406" t="str">
        <f>T("1")</f>
        <v>1</v>
      </c>
      <c r="I406" t="str">
        <f>T("Y")</f>
        <v>Y</v>
      </c>
      <c r="J406">
        <v>30</v>
      </c>
      <c r="K406">
        <v>30</v>
      </c>
    </row>
    <row r="407" spans="1:11" x14ac:dyDescent="0.25">
      <c r="A407" t="str">
        <f t="shared" si="63"/>
        <v>3108</v>
      </c>
      <c r="B407" t="str">
        <f t="shared" si="64"/>
        <v/>
      </c>
      <c r="C407" t="str">
        <f>T("8/19/2013")</f>
        <v>8/19/2013</v>
      </c>
      <c r="D407" t="str">
        <f>T("68546031730")</f>
        <v>68546031730</v>
      </c>
      <c r="E407" t="str">
        <f>T("1715830")</f>
        <v>1715830</v>
      </c>
      <c r="F407" t="str">
        <f>T("1902887805")</f>
        <v>1902887805</v>
      </c>
      <c r="G407" t="str">
        <f t="shared" si="61"/>
        <v>Retail</v>
      </c>
      <c r="H407" t="str">
        <f>T("1")</f>
        <v>1</v>
      </c>
      <c r="I407" t="str">
        <f>T("Y")</f>
        <v>Y</v>
      </c>
      <c r="J407">
        <v>1</v>
      </c>
      <c r="K407">
        <v>30</v>
      </c>
    </row>
    <row r="408" spans="1:11" x14ac:dyDescent="0.25">
      <c r="A408" t="str">
        <f t="shared" si="63"/>
        <v>3108</v>
      </c>
      <c r="B408" t="str">
        <f t="shared" si="64"/>
        <v/>
      </c>
      <c r="C408" t="str">
        <f>T("8/20/2013")</f>
        <v>8/20/2013</v>
      </c>
      <c r="D408" t="str">
        <f>T("00069100101")</f>
        <v>00069100101</v>
      </c>
      <c r="E408" t="str">
        <f>T("1466033")</f>
        <v>1466033</v>
      </c>
      <c r="F408" t="str">
        <f>T("1134100134")</f>
        <v>1134100134</v>
      </c>
      <c r="G408" t="str">
        <f t="shared" si="61"/>
        <v>Retail</v>
      </c>
      <c r="H408" t="str">
        <f>T("0")</f>
        <v>0</v>
      </c>
      <c r="I408" t="str">
        <f>T("N")</f>
        <v>N</v>
      </c>
      <c r="J408">
        <v>60</v>
      </c>
      <c r="K408">
        <v>30</v>
      </c>
    </row>
    <row r="409" spans="1:11" x14ac:dyDescent="0.25">
      <c r="A409" t="str">
        <f t="shared" si="63"/>
        <v>3108</v>
      </c>
      <c r="B409" t="str">
        <f t="shared" si="64"/>
        <v/>
      </c>
      <c r="C409" t="str">
        <f>T("8/20/2013")</f>
        <v>8/20/2013</v>
      </c>
      <c r="D409" t="str">
        <f>T("00078049471")</f>
        <v>00078049471</v>
      </c>
      <c r="E409" t="str">
        <f>T("3958898")</f>
        <v>3958898</v>
      </c>
      <c r="F409" t="str">
        <f>T("1043382302")</f>
        <v>1043382302</v>
      </c>
      <c r="G409" t="str">
        <f t="shared" si="61"/>
        <v>Retail</v>
      </c>
      <c r="H409" t="str">
        <f>T("1")</f>
        <v>1</v>
      </c>
      <c r="I409" t="str">
        <f>T("Y")</f>
        <v>Y</v>
      </c>
      <c r="J409">
        <v>160</v>
      </c>
      <c r="K409">
        <v>30</v>
      </c>
    </row>
    <row r="410" spans="1:11" x14ac:dyDescent="0.25">
      <c r="A410" t="str">
        <f t="shared" si="63"/>
        <v>3108</v>
      </c>
      <c r="B410" t="str">
        <f t="shared" si="64"/>
        <v/>
      </c>
      <c r="C410" t="str">
        <f>T("8/20/2013")</f>
        <v>8/20/2013</v>
      </c>
      <c r="D410" t="str">
        <f>T("57894007002")</f>
        <v>57894007002</v>
      </c>
      <c r="E410" t="str">
        <f>T("1715830")</f>
        <v>1715830</v>
      </c>
      <c r="F410" t="str">
        <f>T("1902887805")</f>
        <v>1902887805</v>
      </c>
      <c r="G410" t="str">
        <f t="shared" ref="G410:G422" si="65">T("Retail")</f>
        <v>Retail</v>
      </c>
      <c r="H410" t="str">
        <f>T("1")</f>
        <v>1</v>
      </c>
      <c r="I410" t="str">
        <f>T("Y")</f>
        <v>Y</v>
      </c>
      <c r="J410">
        <v>1</v>
      </c>
      <c r="K410">
        <v>30</v>
      </c>
    </row>
    <row r="411" spans="1:11" x14ac:dyDescent="0.25">
      <c r="A411" t="str">
        <f t="shared" si="63"/>
        <v>3108</v>
      </c>
      <c r="B411" t="str">
        <f t="shared" si="64"/>
        <v/>
      </c>
      <c r="C411" t="str">
        <f>T("8/20/2013")</f>
        <v>8/20/2013</v>
      </c>
      <c r="D411" t="str">
        <f>T("62175038137")</f>
        <v>62175038137</v>
      </c>
      <c r="E411" t="str">
        <f>T("4594481")</f>
        <v>4594481</v>
      </c>
      <c r="F411" t="str">
        <f>T("1568571552")</f>
        <v>1568571552</v>
      </c>
      <c r="G411" t="str">
        <f t="shared" si="65"/>
        <v>Retail</v>
      </c>
      <c r="H411" t="str">
        <f>T("1")</f>
        <v>1</v>
      </c>
      <c r="I411" t="str">
        <f>T("N")</f>
        <v>N</v>
      </c>
      <c r="J411">
        <v>0</v>
      </c>
      <c r="K411">
        <v>0</v>
      </c>
    </row>
    <row r="412" spans="1:11" x14ac:dyDescent="0.25">
      <c r="A412" t="str">
        <f t="shared" si="63"/>
        <v>3108</v>
      </c>
      <c r="B412" t="str">
        <f t="shared" si="64"/>
        <v/>
      </c>
      <c r="C412" t="str">
        <f>T("8/21/2013")</f>
        <v>8/21/2013</v>
      </c>
      <c r="D412" t="str">
        <f>T("00074433902")</f>
        <v>00074433902</v>
      </c>
      <c r="E412" t="str">
        <f>T("1715830")</f>
        <v>1715830</v>
      </c>
      <c r="F412" t="str">
        <f>T("1902887805")</f>
        <v>1902887805</v>
      </c>
      <c r="G412" t="str">
        <f t="shared" si="65"/>
        <v>Retail</v>
      </c>
      <c r="H412" t="str">
        <f>T("1")</f>
        <v>1</v>
      </c>
      <c r="I412" t="str">
        <f>T("Y")</f>
        <v>Y</v>
      </c>
      <c r="J412">
        <v>4</v>
      </c>
      <c r="K412">
        <v>28</v>
      </c>
    </row>
    <row r="413" spans="1:11" x14ac:dyDescent="0.25">
      <c r="A413" t="str">
        <f t="shared" si="63"/>
        <v>3108</v>
      </c>
      <c r="B413" t="str">
        <f t="shared" si="64"/>
        <v/>
      </c>
      <c r="C413" t="str">
        <f>T("8/22/2013")</f>
        <v>8/22/2013</v>
      </c>
      <c r="D413" t="str">
        <f>T("00093747701")</f>
        <v>00093747701</v>
      </c>
      <c r="E413" t="str">
        <f>T("4594708")</f>
        <v>4594708</v>
      </c>
      <c r="F413" t="str">
        <f>T("1114934122")</f>
        <v>1114934122</v>
      </c>
      <c r="G413" t="str">
        <f t="shared" si="65"/>
        <v>Retail</v>
      </c>
      <c r="H413" t="str">
        <f>T("1")</f>
        <v>1</v>
      </c>
      <c r="I413" t="str">
        <f>T("N")</f>
        <v>N</v>
      </c>
      <c r="J413">
        <v>120</v>
      </c>
      <c r="K413">
        <v>30</v>
      </c>
    </row>
    <row r="414" spans="1:11" x14ac:dyDescent="0.25">
      <c r="A414" t="str">
        <f t="shared" si="63"/>
        <v>3108</v>
      </c>
      <c r="B414" t="str">
        <f t="shared" si="64"/>
        <v/>
      </c>
      <c r="C414" t="str">
        <f>T("8/23/2013")</f>
        <v>8/23/2013</v>
      </c>
      <c r="D414" t="str">
        <f>T("00003218831")</f>
        <v>00003218831</v>
      </c>
      <c r="E414" t="str">
        <f>T("1715830")</f>
        <v>1715830</v>
      </c>
      <c r="F414" t="str">
        <f>T("1902887805")</f>
        <v>1902887805</v>
      </c>
      <c r="G414" t="str">
        <f t="shared" si="65"/>
        <v>Retail</v>
      </c>
      <c r="H414" t="str">
        <f>T("0")</f>
        <v>0</v>
      </c>
      <c r="I414" t="str">
        <f>T("Y")</f>
        <v>Y</v>
      </c>
      <c r="J414">
        <v>4</v>
      </c>
      <c r="K414">
        <v>28</v>
      </c>
    </row>
    <row r="415" spans="1:11" x14ac:dyDescent="0.25">
      <c r="A415" t="str">
        <f t="shared" si="63"/>
        <v>3108</v>
      </c>
      <c r="B415" t="str">
        <f t="shared" si="64"/>
        <v/>
      </c>
      <c r="C415" t="str">
        <f>T("8/23/2013")</f>
        <v>8/23/2013</v>
      </c>
      <c r="D415" t="str">
        <f>T("61958070101")</f>
        <v>61958070101</v>
      </c>
      <c r="E415" t="str">
        <f>T("4530538")</f>
        <v>4530538</v>
      </c>
      <c r="F415" t="str">
        <f>T("1295888949")</f>
        <v>1295888949</v>
      </c>
      <c r="G415" t="str">
        <f t="shared" si="65"/>
        <v>Retail</v>
      </c>
      <c r="H415" t="str">
        <f t="shared" ref="H415:H427" si="66">T("1")</f>
        <v>1</v>
      </c>
      <c r="I415" t="str">
        <f>T("N")</f>
        <v>N</v>
      </c>
      <c r="J415">
        <v>30</v>
      </c>
      <c r="K415">
        <v>30</v>
      </c>
    </row>
    <row r="416" spans="1:11" x14ac:dyDescent="0.25">
      <c r="A416" t="str">
        <f t="shared" si="63"/>
        <v>3108</v>
      </c>
      <c r="B416" t="str">
        <f t="shared" si="64"/>
        <v/>
      </c>
      <c r="C416" t="str">
        <f>T("8/24/2013")</f>
        <v>8/24/2013</v>
      </c>
      <c r="D416" t="str">
        <f>T("61703035038")</f>
        <v>61703035038</v>
      </c>
      <c r="E416" t="str">
        <f>T("4503391")</f>
        <v>4503391</v>
      </c>
      <c r="F416" t="str">
        <f>T("1396750352")</f>
        <v>1396750352</v>
      </c>
      <c r="G416" t="str">
        <f t="shared" si="65"/>
        <v>Retail</v>
      </c>
      <c r="H416" t="str">
        <f t="shared" si="66"/>
        <v>1</v>
      </c>
      <c r="I416" t="str">
        <f>T("N")</f>
        <v>N</v>
      </c>
      <c r="J416">
        <v>2</v>
      </c>
      <c r="K416">
        <v>30</v>
      </c>
    </row>
    <row r="417" spans="1:11" x14ac:dyDescent="0.25">
      <c r="A417" t="str">
        <f t="shared" si="63"/>
        <v>3108</v>
      </c>
      <c r="B417" t="str">
        <f t="shared" si="64"/>
        <v/>
      </c>
      <c r="C417" t="str">
        <f t="shared" ref="C417:C422" si="67">T("8/26/2013")</f>
        <v>8/26/2013</v>
      </c>
      <c r="D417" t="str">
        <f>T("00004035730")</f>
        <v>00004035730</v>
      </c>
      <c r="E417" t="str">
        <f>T("1715830")</f>
        <v>1715830</v>
      </c>
      <c r="F417" t="str">
        <f>T("1902887805")</f>
        <v>1902887805</v>
      </c>
      <c r="G417" t="str">
        <f t="shared" si="65"/>
        <v>Retail</v>
      </c>
      <c r="H417" t="str">
        <f t="shared" si="66"/>
        <v>1</v>
      </c>
      <c r="I417" t="str">
        <f>T("Y")</f>
        <v>Y</v>
      </c>
      <c r="J417">
        <v>2</v>
      </c>
      <c r="K417">
        <v>28</v>
      </c>
    </row>
    <row r="418" spans="1:11" x14ac:dyDescent="0.25">
      <c r="A418" t="str">
        <f t="shared" si="63"/>
        <v>3108</v>
      </c>
      <c r="B418" t="str">
        <f t="shared" si="64"/>
        <v/>
      </c>
      <c r="C418" t="str">
        <f t="shared" si="67"/>
        <v>8/26/2013</v>
      </c>
      <c r="D418" t="str">
        <f>T("00007464113")</f>
        <v>00007464113</v>
      </c>
      <c r="E418" t="str">
        <f>T("1715830")</f>
        <v>1715830</v>
      </c>
      <c r="F418" t="str">
        <f>T("1902887805")</f>
        <v>1902887805</v>
      </c>
      <c r="G418" t="str">
        <f t="shared" si="65"/>
        <v>Retail</v>
      </c>
      <c r="H418" t="str">
        <f t="shared" si="66"/>
        <v>1</v>
      </c>
      <c r="I418" t="str">
        <f>T("Y")</f>
        <v>Y</v>
      </c>
      <c r="J418">
        <v>30</v>
      </c>
      <c r="K418">
        <v>30</v>
      </c>
    </row>
    <row r="419" spans="1:11" x14ac:dyDescent="0.25">
      <c r="A419" t="str">
        <f t="shared" si="63"/>
        <v>3108</v>
      </c>
      <c r="B419" t="str">
        <f t="shared" si="64"/>
        <v/>
      </c>
      <c r="C419" t="str">
        <f t="shared" si="67"/>
        <v>8/26/2013</v>
      </c>
      <c r="D419" t="str">
        <f>T("00054016325")</f>
        <v>00054016325</v>
      </c>
      <c r="E419" t="str">
        <f>T("4513619")</f>
        <v>4513619</v>
      </c>
      <c r="F419" t="str">
        <f>T("1184733669")</f>
        <v>1184733669</v>
      </c>
      <c r="G419" t="str">
        <f t="shared" si="65"/>
        <v>Retail</v>
      </c>
      <c r="H419" t="str">
        <f t="shared" si="66"/>
        <v>1</v>
      </c>
      <c r="I419" t="str">
        <f>T("N")</f>
        <v>N</v>
      </c>
      <c r="J419">
        <v>180</v>
      </c>
      <c r="K419">
        <v>30</v>
      </c>
    </row>
    <row r="420" spans="1:11" x14ac:dyDescent="0.25">
      <c r="A420" t="str">
        <f t="shared" si="63"/>
        <v>3108</v>
      </c>
      <c r="B420" t="str">
        <f t="shared" si="64"/>
        <v/>
      </c>
      <c r="C420" t="str">
        <f t="shared" si="67"/>
        <v>8/26/2013</v>
      </c>
      <c r="D420" t="str">
        <f>T("55513092410")</f>
        <v>55513092410</v>
      </c>
      <c r="E420" t="str">
        <f>T("1715830")</f>
        <v>1715830</v>
      </c>
      <c r="F420" t="str">
        <f>T("1902887805")</f>
        <v>1902887805</v>
      </c>
      <c r="G420" t="str">
        <f t="shared" si="65"/>
        <v>Retail</v>
      </c>
      <c r="H420" t="str">
        <f t="shared" si="66"/>
        <v>1</v>
      </c>
      <c r="I420" t="str">
        <f>T("Y")</f>
        <v>Y</v>
      </c>
      <c r="J420">
        <v>2</v>
      </c>
      <c r="K420">
        <v>28</v>
      </c>
    </row>
    <row r="421" spans="1:11" x14ac:dyDescent="0.25">
      <c r="A421" t="str">
        <f t="shared" si="63"/>
        <v>3108</v>
      </c>
      <c r="B421" t="str">
        <f t="shared" si="64"/>
        <v/>
      </c>
      <c r="C421" t="str">
        <f t="shared" si="67"/>
        <v>8/26/2013</v>
      </c>
      <c r="D421" t="str">
        <f>T("66302046760")</f>
        <v>66302046760</v>
      </c>
      <c r="E421" t="str">
        <f>T("1466033")</f>
        <v>1466033</v>
      </c>
      <c r="F421" t="str">
        <f>T("1134100134")</f>
        <v>1134100134</v>
      </c>
      <c r="G421" t="str">
        <f t="shared" si="65"/>
        <v>Retail</v>
      </c>
      <c r="H421" t="str">
        <f t="shared" si="66"/>
        <v>1</v>
      </c>
      <c r="I421" t="str">
        <f>T("Y")</f>
        <v>Y</v>
      </c>
      <c r="J421">
        <v>60</v>
      </c>
      <c r="K421">
        <v>30</v>
      </c>
    </row>
    <row r="422" spans="1:11" x14ac:dyDescent="0.25">
      <c r="A422" t="str">
        <f t="shared" si="63"/>
        <v>3108</v>
      </c>
      <c r="B422" t="str">
        <f t="shared" si="64"/>
        <v/>
      </c>
      <c r="C422" t="str">
        <f t="shared" si="67"/>
        <v>8/26/2013</v>
      </c>
      <c r="D422" t="str">
        <f>T("68382004603")</f>
        <v>68382004603</v>
      </c>
      <c r="E422" t="str">
        <f>T("1715830")</f>
        <v>1715830</v>
      </c>
      <c r="F422" t="str">
        <f>T("1902887805")</f>
        <v>1902887805</v>
      </c>
      <c r="G422" t="str">
        <f t="shared" si="65"/>
        <v>Retail</v>
      </c>
      <c r="H422" t="str">
        <f t="shared" si="66"/>
        <v>1</v>
      </c>
      <c r="I422" t="str">
        <f>T("Y")</f>
        <v>Y</v>
      </c>
      <c r="J422">
        <v>168</v>
      </c>
      <c r="K422">
        <v>28</v>
      </c>
    </row>
    <row r="423" spans="1:11" x14ac:dyDescent="0.25">
      <c r="A423" t="str">
        <f t="shared" si="63"/>
        <v>3108</v>
      </c>
      <c r="B423" t="str">
        <f t="shared" si="64"/>
        <v/>
      </c>
      <c r="C423" t="str">
        <f>T("8/27/2013")</f>
        <v>8/27/2013</v>
      </c>
      <c r="D423" t="str">
        <f>T("16729004201")</f>
        <v>16729004201</v>
      </c>
      <c r="E423" t="str">
        <f>T("1486516")</f>
        <v>1486516</v>
      </c>
      <c r="F423" t="str">
        <f>T("1629341177")</f>
        <v>1629341177</v>
      </c>
      <c r="G423" t="str">
        <f>T("Mail")</f>
        <v>Mail</v>
      </c>
      <c r="H423" t="str">
        <f t="shared" si="66"/>
        <v>1</v>
      </c>
      <c r="I423" t="str">
        <f>T("N")</f>
        <v>N</v>
      </c>
      <c r="J423">
        <v>0</v>
      </c>
      <c r="K423">
        <v>0</v>
      </c>
    </row>
    <row r="424" spans="1:11" x14ac:dyDescent="0.25">
      <c r="A424" t="str">
        <f t="shared" si="63"/>
        <v>3108</v>
      </c>
      <c r="B424" t="str">
        <f t="shared" si="64"/>
        <v/>
      </c>
      <c r="C424" t="str">
        <f>T("8/27/2013")</f>
        <v>8/27/2013</v>
      </c>
      <c r="D424" t="str">
        <f>T("16729009401")</f>
        <v>16729009401</v>
      </c>
      <c r="E424" t="str">
        <f>T("1486516")</f>
        <v>1486516</v>
      </c>
      <c r="F424" t="str">
        <f>T("1629341177")</f>
        <v>1629341177</v>
      </c>
      <c r="G424" t="str">
        <f>T("Mail")</f>
        <v>Mail</v>
      </c>
      <c r="H424" t="str">
        <f t="shared" si="66"/>
        <v>1</v>
      </c>
      <c r="I424" t="str">
        <f>T("N")</f>
        <v>N</v>
      </c>
      <c r="J424">
        <v>0</v>
      </c>
      <c r="K424">
        <v>0</v>
      </c>
    </row>
    <row r="425" spans="1:11" x14ac:dyDescent="0.25">
      <c r="A425" t="str">
        <f t="shared" si="63"/>
        <v>3108</v>
      </c>
      <c r="B425" t="str">
        <f t="shared" si="64"/>
        <v/>
      </c>
      <c r="C425" t="str">
        <f>T("8/27/2013")</f>
        <v>8/27/2013</v>
      </c>
      <c r="D425" t="str">
        <f>T("58406043504")</f>
        <v>58406043504</v>
      </c>
      <c r="E425" t="str">
        <f>T("1715830")</f>
        <v>1715830</v>
      </c>
      <c r="F425" t="str">
        <f>T("1902887805")</f>
        <v>1902887805</v>
      </c>
      <c r="G425" t="str">
        <f t="shared" ref="G425:G439" si="68">T("Retail")</f>
        <v>Retail</v>
      </c>
      <c r="H425" t="str">
        <f t="shared" si="66"/>
        <v>1</v>
      </c>
      <c r="I425" t="str">
        <f>T("Y")</f>
        <v>Y</v>
      </c>
      <c r="J425">
        <v>4</v>
      </c>
      <c r="K425">
        <v>30</v>
      </c>
    </row>
    <row r="426" spans="1:11" x14ac:dyDescent="0.25">
      <c r="A426" t="str">
        <f t="shared" si="63"/>
        <v>3108</v>
      </c>
      <c r="B426" t="str">
        <f t="shared" si="64"/>
        <v/>
      </c>
      <c r="C426" t="str">
        <f>T("8/27/2013")</f>
        <v>8/27/2013</v>
      </c>
      <c r="D426" t="str">
        <f>T("68546031730")</f>
        <v>68546031730</v>
      </c>
      <c r="E426" t="str">
        <f>T("3958898")</f>
        <v>3958898</v>
      </c>
      <c r="F426" t="str">
        <f>T("1043382302")</f>
        <v>1043382302</v>
      </c>
      <c r="G426" t="str">
        <f t="shared" si="68"/>
        <v>Retail</v>
      </c>
      <c r="H426" t="str">
        <f t="shared" si="66"/>
        <v>1</v>
      </c>
      <c r="I426" t="str">
        <f>T("Y")</f>
        <v>Y</v>
      </c>
      <c r="J426">
        <v>1</v>
      </c>
      <c r="K426">
        <v>30</v>
      </c>
    </row>
    <row r="427" spans="1:11" x14ac:dyDescent="0.25">
      <c r="A427" t="str">
        <f t="shared" si="63"/>
        <v>3108</v>
      </c>
      <c r="B427" t="str">
        <f t="shared" si="64"/>
        <v/>
      </c>
      <c r="C427" t="str">
        <f>T("8/28/2013")</f>
        <v>8/28/2013</v>
      </c>
      <c r="D427" t="str">
        <f>T("00078043815")</f>
        <v>00078043815</v>
      </c>
      <c r="E427" t="str">
        <f>T("1715830")</f>
        <v>1715830</v>
      </c>
      <c r="F427" t="str">
        <f>T("1902887805")</f>
        <v>1902887805</v>
      </c>
      <c r="G427" t="str">
        <f t="shared" si="68"/>
        <v>Retail</v>
      </c>
      <c r="H427" t="str">
        <f t="shared" si="66"/>
        <v>1</v>
      </c>
      <c r="I427" t="str">
        <f>T("Y")</f>
        <v>Y</v>
      </c>
      <c r="J427">
        <v>30</v>
      </c>
      <c r="K427">
        <v>30</v>
      </c>
    </row>
    <row r="428" spans="1:11" x14ac:dyDescent="0.25">
      <c r="A428" t="str">
        <f t="shared" si="63"/>
        <v>3108</v>
      </c>
      <c r="B428" t="str">
        <f t="shared" si="64"/>
        <v/>
      </c>
      <c r="C428" t="str">
        <f>T("8/28/2013")</f>
        <v>8/28/2013</v>
      </c>
      <c r="D428" t="str">
        <f>T("00078060751")</f>
        <v>00078060751</v>
      </c>
      <c r="E428" t="str">
        <f>T("1715830")</f>
        <v>1715830</v>
      </c>
      <c r="F428" t="str">
        <f>T("1902887805")</f>
        <v>1902887805</v>
      </c>
      <c r="G428" t="str">
        <f t="shared" si="68"/>
        <v>Retail</v>
      </c>
      <c r="H428" t="str">
        <f>T("0")</f>
        <v>0</v>
      </c>
      <c r="I428" t="str">
        <f>T("Y")</f>
        <v>Y</v>
      </c>
      <c r="J428">
        <v>28</v>
      </c>
      <c r="K428">
        <v>28</v>
      </c>
    </row>
    <row r="429" spans="1:11" x14ac:dyDescent="0.25">
      <c r="A429" t="str">
        <f t="shared" si="63"/>
        <v>3108</v>
      </c>
      <c r="B429" t="str">
        <f t="shared" si="64"/>
        <v/>
      </c>
      <c r="C429" t="str">
        <f>T("8/28/2013")</f>
        <v>8/28/2013</v>
      </c>
      <c r="D429" t="str">
        <f>T("13533080024")</f>
        <v>13533080024</v>
      </c>
      <c r="E429" t="str">
        <f>T("0591796")</f>
        <v>0591796</v>
      </c>
      <c r="F429" t="str">
        <f>T("1013998921")</f>
        <v>1013998921</v>
      </c>
      <c r="G429" t="str">
        <f t="shared" si="68"/>
        <v>Retail</v>
      </c>
      <c r="H429" t="str">
        <f>T("0")</f>
        <v>0</v>
      </c>
      <c r="I429" t="str">
        <f>T("Y")</f>
        <v>Y</v>
      </c>
      <c r="J429" s="1">
        <v>1000</v>
      </c>
      <c r="K429">
        <v>28</v>
      </c>
    </row>
    <row r="430" spans="1:11" x14ac:dyDescent="0.25">
      <c r="A430" t="str">
        <f t="shared" si="63"/>
        <v>3108</v>
      </c>
      <c r="B430" t="str">
        <f t="shared" si="64"/>
        <v/>
      </c>
      <c r="C430" t="str">
        <f>T("8/29/2013")</f>
        <v>8/29/2013</v>
      </c>
      <c r="D430" t="str">
        <f>T("00004026001")</f>
        <v>00004026001</v>
      </c>
      <c r="E430" t="str">
        <f>T("4513619")</f>
        <v>4513619</v>
      </c>
      <c r="F430" t="str">
        <f>T("1184733669")</f>
        <v>1184733669</v>
      </c>
      <c r="G430" t="str">
        <f t="shared" si="68"/>
        <v>Retail</v>
      </c>
      <c r="H430" t="str">
        <f>T("1")</f>
        <v>1</v>
      </c>
      <c r="I430" t="str">
        <f>T("N")</f>
        <v>N</v>
      </c>
      <c r="J430">
        <v>60</v>
      </c>
      <c r="K430">
        <v>30</v>
      </c>
    </row>
    <row r="431" spans="1:11" x14ac:dyDescent="0.25">
      <c r="A431" t="str">
        <f t="shared" si="63"/>
        <v>3108</v>
      </c>
      <c r="B431" t="str">
        <f t="shared" si="64"/>
        <v/>
      </c>
      <c r="C431" t="str">
        <f>T("8/29/2013")</f>
        <v>8/29/2013</v>
      </c>
      <c r="D431" t="str">
        <f>T("58406044504")</f>
        <v>58406044504</v>
      </c>
      <c r="E431" t="str">
        <f>T("1715830")</f>
        <v>1715830</v>
      </c>
      <c r="F431" t="str">
        <f>T("1902887805")</f>
        <v>1902887805</v>
      </c>
      <c r="G431" t="str">
        <f t="shared" si="68"/>
        <v>Retail</v>
      </c>
      <c r="H431" t="str">
        <f>T("1")</f>
        <v>1</v>
      </c>
      <c r="I431" t="str">
        <f>T("Y")</f>
        <v>Y</v>
      </c>
      <c r="J431">
        <v>4</v>
      </c>
      <c r="K431">
        <v>28</v>
      </c>
    </row>
    <row r="432" spans="1:11" x14ac:dyDescent="0.25">
      <c r="A432" t="str">
        <f t="shared" si="63"/>
        <v>3108</v>
      </c>
      <c r="B432" t="str">
        <f t="shared" si="64"/>
        <v/>
      </c>
      <c r="C432" t="str">
        <f>T("8/30/2013")</f>
        <v>8/30/2013</v>
      </c>
      <c r="D432" t="str">
        <f>T("15584010101")</f>
        <v>15584010101</v>
      </c>
      <c r="E432" t="str">
        <f>T("4558459")</f>
        <v>4558459</v>
      </c>
      <c r="F432" t="str">
        <f>T("1851461933")</f>
        <v>1851461933</v>
      </c>
      <c r="G432" t="str">
        <f t="shared" si="68"/>
        <v>Retail</v>
      </c>
      <c r="H432" t="str">
        <f>T("1")</f>
        <v>1</v>
      </c>
      <c r="I432" t="str">
        <f t="shared" ref="I432:I441" si="69">T("N")</f>
        <v>N</v>
      </c>
      <c r="J432">
        <v>30</v>
      </c>
      <c r="K432">
        <v>30</v>
      </c>
    </row>
    <row r="433" spans="1:11" x14ac:dyDescent="0.25">
      <c r="A433" t="str">
        <f t="shared" si="63"/>
        <v>3108</v>
      </c>
      <c r="B433" t="str">
        <f t="shared" si="64"/>
        <v/>
      </c>
      <c r="C433" t="str">
        <f>T("8/31/2013")</f>
        <v>8/31/2013</v>
      </c>
      <c r="D433" t="str">
        <f>T("49702020718")</f>
        <v>49702020718</v>
      </c>
      <c r="E433" t="str">
        <f>T("4530538")</f>
        <v>4530538</v>
      </c>
      <c r="F433" t="str">
        <f>T("1295888949")</f>
        <v>1295888949</v>
      </c>
      <c r="G433" t="str">
        <f t="shared" si="68"/>
        <v>Retail</v>
      </c>
      <c r="H433" t="str">
        <f>T("0")</f>
        <v>0</v>
      </c>
      <c r="I433" t="str">
        <f t="shared" si="69"/>
        <v>N</v>
      </c>
      <c r="J433">
        <v>60</v>
      </c>
      <c r="K433">
        <v>30</v>
      </c>
    </row>
    <row r="434" spans="1:11" x14ac:dyDescent="0.25">
      <c r="A434" t="str">
        <f t="shared" si="63"/>
        <v>3108</v>
      </c>
      <c r="B434" t="str">
        <f t="shared" si="64"/>
        <v/>
      </c>
      <c r="C434" t="str">
        <f>T("8/31/2013")</f>
        <v>8/31/2013</v>
      </c>
      <c r="D434" t="str">
        <f>T("61703035038")</f>
        <v>61703035038</v>
      </c>
      <c r="E434" t="str">
        <f>T("4551861")</f>
        <v>4551861</v>
      </c>
      <c r="F434" t="str">
        <f>T("1831208263")</f>
        <v>1831208263</v>
      </c>
      <c r="G434" t="str">
        <f t="shared" si="68"/>
        <v>Retail</v>
      </c>
      <c r="H434" t="str">
        <f t="shared" ref="H434:H455" si="70">T("1")</f>
        <v>1</v>
      </c>
      <c r="I434" t="str">
        <f t="shared" si="69"/>
        <v>N</v>
      </c>
      <c r="J434">
        <v>0</v>
      </c>
      <c r="K434">
        <v>0</v>
      </c>
    </row>
    <row r="435" spans="1:11" x14ac:dyDescent="0.25">
      <c r="A435" t="str">
        <f t="shared" si="63"/>
        <v>3108</v>
      </c>
      <c r="B435" t="str">
        <f t="shared" si="64"/>
        <v/>
      </c>
      <c r="C435" t="str">
        <f>T("8/31/2013")</f>
        <v>8/31/2013</v>
      </c>
      <c r="D435" t="str">
        <f>T("62175038137")</f>
        <v>62175038137</v>
      </c>
      <c r="E435" t="str">
        <f>T("4594481")</f>
        <v>4594481</v>
      </c>
      <c r="F435" t="str">
        <f>T("1568571552")</f>
        <v>1568571552</v>
      </c>
      <c r="G435" t="str">
        <f t="shared" si="68"/>
        <v>Retail</v>
      </c>
      <c r="H435" t="str">
        <f t="shared" si="70"/>
        <v>1</v>
      </c>
      <c r="I435" t="str">
        <f t="shared" si="69"/>
        <v>N</v>
      </c>
      <c r="J435">
        <v>180</v>
      </c>
      <c r="K435">
        <v>30</v>
      </c>
    </row>
    <row r="436" spans="1:11" x14ac:dyDescent="0.25">
      <c r="A436" t="str">
        <f t="shared" si="63"/>
        <v>3108</v>
      </c>
      <c r="B436" t="str">
        <f t="shared" si="64"/>
        <v/>
      </c>
      <c r="C436" t="str">
        <f>T("9/3/2013")</f>
        <v>9/3/2013</v>
      </c>
      <c r="D436" t="str">
        <f>T("00004025943")</f>
        <v>00004025943</v>
      </c>
      <c r="E436" t="str">
        <f>T("4537809")</f>
        <v>4537809</v>
      </c>
      <c r="F436" t="str">
        <f>T("1518925809")</f>
        <v>1518925809</v>
      </c>
      <c r="G436" t="str">
        <f t="shared" si="68"/>
        <v>Retail</v>
      </c>
      <c r="H436" t="str">
        <f t="shared" si="70"/>
        <v>1</v>
      </c>
      <c r="I436" t="str">
        <f t="shared" si="69"/>
        <v>N</v>
      </c>
      <c r="J436">
        <v>60</v>
      </c>
      <c r="K436">
        <v>30</v>
      </c>
    </row>
    <row r="437" spans="1:11" x14ac:dyDescent="0.25">
      <c r="A437" t="str">
        <f t="shared" si="63"/>
        <v>3108</v>
      </c>
      <c r="B437" t="str">
        <f t="shared" si="64"/>
        <v/>
      </c>
      <c r="C437" t="str">
        <f>T("9/4/2013")</f>
        <v>9/4/2013</v>
      </c>
      <c r="D437" t="str">
        <f>T("00008104005")</f>
        <v>00008104005</v>
      </c>
      <c r="E437" t="str">
        <f>T("4548802")</f>
        <v>4548802</v>
      </c>
      <c r="F437" t="str">
        <f>T("1841459328")</f>
        <v>1841459328</v>
      </c>
      <c r="G437" t="str">
        <f t="shared" si="68"/>
        <v>Retail</v>
      </c>
      <c r="H437" t="str">
        <f t="shared" si="70"/>
        <v>1</v>
      </c>
      <c r="I437" t="str">
        <f t="shared" si="69"/>
        <v>N</v>
      </c>
      <c r="J437">
        <v>30</v>
      </c>
      <c r="K437">
        <v>30</v>
      </c>
    </row>
    <row r="438" spans="1:11" x14ac:dyDescent="0.25">
      <c r="A438" t="str">
        <f t="shared" si="63"/>
        <v>3108</v>
      </c>
      <c r="B438" t="str">
        <f t="shared" si="64"/>
        <v/>
      </c>
      <c r="C438" t="str">
        <f>T("9/5/2013")</f>
        <v>9/5/2013</v>
      </c>
      <c r="D438" t="str">
        <f>T("00008104105")</f>
        <v>00008104105</v>
      </c>
      <c r="E438" t="str">
        <f>T("4553005")</f>
        <v>4553005</v>
      </c>
      <c r="F438" t="str">
        <f>T("1477662807")</f>
        <v>1477662807</v>
      </c>
      <c r="G438" t="str">
        <f t="shared" si="68"/>
        <v>Retail</v>
      </c>
      <c r="H438" t="str">
        <f t="shared" si="70"/>
        <v>1</v>
      </c>
      <c r="I438" t="str">
        <f t="shared" si="69"/>
        <v>N</v>
      </c>
      <c r="J438">
        <v>60</v>
      </c>
      <c r="K438">
        <v>30</v>
      </c>
    </row>
    <row r="439" spans="1:11" x14ac:dyDescent="0.25">
      <c r="A439" t="str">
        <f t="shared" si="63"/>
        <v>3108</v>
      </c>
      <c r="B439" t="str">
        <f t="shared" si="64"/>
        <v/>
      </c>
      <c r="C439" t="str">
        <f>T("9/5/2013")</f>
        <v>9/5/2013</v>
      </c>
      <c r="D439" t="str">
        <f>T("00469061773")</f>
        <v>00469061773</v>
      </c>
      <c r="E439" t="str">
        <f>T("4513619")</f>
        <v>4513619</v>
      </c>
      <c r="F439" t="str">
        <f>T("1184733669")</f>
        <v>1184733669</v>
      </c>
      <c r="G439" t="str">
        <f t="shared" si="68"/>
        <v>Retail</v>
      </c>
      <c r="H439" t="str">
        <f t="shared" si="70"/>
        <v>1</v>
      </c>
      <c r="I439" t="str">
        <f t="shared" si="69"/>
        <v>N</v>
      </c>
      <c r="J439">
        <v>120</v>
      </c>
      <c r="K439">
        <v>30</v>
      </c>
    </row>
    <row r="440" spans="1:11" x14ac:dyDescent="0.25">
      <c r="A440" t="str">
        <f t="shared" si="63"/>
        <v>3108</v>
      </c>
      <c r="B440" t="str">
        <f t="shared" si="64"/>
        <v/>
      </c>
      <c r="C440" t="str">
        <f>T("9/5/2013")</f>
        <v>9/5/2013</v>
      </c>
      <c r="D440" t="str">
        <f>T("16729004201")</f>
        <v>16729004201</v>
      </c>
      <c r="E440" t="str">
        <f>T("1486516")</f>
        <v>1486516</v>
      </c>
      <c r="F440" t="str">
        <f>T("1629341177")</f>
        <v>1629341177</v>
      </c>
      <c r="G440" t="str">
        <f>T("Mail")</f>
        <v>Mail</v>
      </c>
      <c r="H440" t="str">
        <f t="shared" si="70"/>
        <v>1</v>
      </c>
      <c r="I440" t="str">
        <f t="shared" si="69"/>
        <v>N</v>
      </c>
      <c r="J440">
        <v>0</v>
      </c>
      <c r="K440">
        <v>0</v>
      </c>
    </row>
    <row r="441" spans="1:11" x14ac:dyDescent="0.25">
      <c r="A441" t="str">
        <f t="shared" si="63"/>
        <v>3108</v>
      </c>
      <c r="B441" t="str">
        <f t="shared" si="64"/>
        <v/>
      </c>
      <c r="C441" t="str">
        <f>T("9/5/2013")</f>
        <v>9/5/2013</v>
      </c>
      <c r="D441" t="str">
        <f>T("16729009401")</f>
        <v>16729009401</v>
      </c>
      <c r="E441" t="str">
        <f>T("1486516")</f>
        <v>1486516</v>
      </c>
      <c r="F441" t="str">
        <f>T("1629341177")</f>
        <v>1629341177</v>
      </c>
      <c r="G441" t="str">
        <f>T("Mail")</f>
        <v>Mail</v>
      </c>
      <c r="H441" t="str">
        <f t="shared" si="70"/>
        <v>1</v>
      </c>
      <c r="I441" t="str">
        <f t="shared" si="69"/>
        <v>N</v>
      </c>
      <c r="J441">
        <v>0</v>
      </c>
      <c r="K441">
        <v>0</v>
      </c>
    </row>
    <row r="442" spans="1:11" x14ac:dyDescent="0.25">
      <c r="A442" t="str">
        <f t="shared" si="63"/>
        <v>3108</v>
      </c>
      <c r="B442" t="str">
        <f t="shared" si="64"/>
        <v/>
      </c>
      <c r="C442" t="str">
        <f>T("9/9/2013")</f>
        <v>9/9/2013</v>
      </c>
      <c r="D442" t="str">
        <f>T("00002814901")</f>
        <v>00002814901</v>
      </c>
      <c r="E442" t="str">
        <f>T("1715830")</f>
        <v>1715830</v>
      </c>
      <c r="F442" t="str">
        <f>T("1902887805")</f>
        <v>1902887805</v>
      </c>
      <c r="G442" t="str">
        <f t="shared" ref="G442:G450" si="71">T("Retail")</f>
        <v>Retail</v>
      </c>
      <c r="H442" t="str">
        <f t="shared" si="70"/>
        <v>1</v>
      </c>
      <c r="I442" t="str">
        <f>T("Y")</f>
        <v>Y</v>
      </c>
      <c r="J442">
        <v>2</v>
      </c>
      <c r="K442">
        <v>28</v>
      </c>
    </row>
    <row r="443" spans="1:11" x14ac:dyDescent="0.25">
      <c r="A443" t="str">
        <f t="shared" si="63"/>
        <v>3108</v>
      </c>
      <c r="B443" t="str">
        <f t="shared" si="64"/>
        <v/>
      </c>
      <c r="C443" t="str">
        <f>T("9/9/2013")</f>
        <v>9/9/2013</v>
      </c>
      <c r="D443" t="str">
        <f>T("00074333330")</f>
        <v>00074333330</v>
      </c>
      <c r="E443" t="str">
        <f>T("4530538")</f>
        <v>4530538</v>
      </c>
      <c r="F443" t="str">
        <f>T("1295888949")</f>
        <v>1295888949</v>
      </c>
      <c r="G443" t="str">
        <f t="shared" si="71"/>
        <v>Retail</v>
      </c>
      <c r="H443" t="str">
        <f t="shared" si="70"/>
        <v>1</v>
      </c>
      <c r="I443" t="str">
        <f>T("N")</f>
        <v>N</v>
      </c>
      <c r="J443">
        <v>30</v>
      </c>
      <c r="K443">
        <v>30</v>
      </c>
    </row>
    <row r="444" spans="1:11" x14ac:dyDescent="0.25">
      <c r="A444" t="str">
        <f t="shared" si="63"/>
        <v>3108</v>
      </c>
      <c r="B444" t="str">
        <f t="shared" si="64"/>
        <v/>
      </c>
      <c r="C444" t="str">
        <f>T("9/9/2013")</f>
        <v>9/9/2013</v>
      </c>
      <c r="D444" t="str">
        <f>T("00074333330")</f>
        <v>00074333330</v>
      </c>
      <c r="E444" t="str">
        <f>T("4548383")</f>
        <v>4548383</v>
      </c>
      <c r="F444" t="str">
        <f>T("1144497116")</f>
        <v>1144497116</v>
      </c>
      <c r="G444" t="str">
        <f t="shared" si="71"/>
        <v>Retail</v>
      </c>
      <c r="H444" t="str">
        <f t="shared" si="70"/>
        <v>1</v>
      </c>
      <c r="I444" t="str">
        <f>T("N")</f>
        <v>N</v>
      </c>
      <c r="J444">
        <v>30</v>
      </c>
      <c r="K444">
        <v>30</v>
      </c>
    </row>
    <row r="445" spans="1:11" x14ac:dyDescent="0.25">
      <c r="A445" t="str">
        <f t="shared" si="63"/>
        <v>3108</v>
      </c>
      <c r="B445" t="str">
        <f t="shared" si="64"/>
        <v/>
      </c>
      <c r="C445" t="str">
        <f>T("9/9/2013")</f>
        <v>9/9/2013</v>
      </c>
      <c r="D445" t="str">
        <f>T("61958070101")</f>
        <v>61958070101</v>
      </c>
      <c r="E445" t="str">
        <f>T("4548383")</f>
        <v>4548383</v>
      </c>
      <c r="F445" t="str">
        <f>T("1144497116")</f>
        <v>1144497116</v>
      </c>
      <c r="G445" t="str">
        <f t="shared" si="71"/>
        <v>Retail</v>
      </c>
      <c r="H445" t="str">
        <f t="shared" si="70"/>
        <v>1</v>
      </c>
      <c r="I445" t="str">
        <f>T("N")</f>
        <v>N</v>
      </c>
      <c r="J445">
        <v>30</v>
      </c>
      <c r="K445">
        <v>30</v>
      </c>
    </row>
    <row r="446" spans="1:11" x14ac:dyDescent="0.25">
      <c r="A446" t="str">
        <f t="shared" si="63"/>
        <v>3108</v>
      </c>
      <c r="B446" t="str">
        <f t="shared" si="64"/>
        <v/>
      </c>
      <c r="C446" t="str">
        <f>T("9/10/2013")</f>
        <v>9/10/2013</v>
      </c>
      <c r="D446" t="str">
        <f>T("59676056630")</f>
        <v>59676056630</v>
      </c>
      <c r="E446" t="str">
        <f>T("4548383")</f>
        <v>4548383</v>
      </c>
      <c r="F446" t="str">
        <f>T("1144497116")</f>
        <v>1144497116</v>
      </c>
      <c r="G446" t="str">
        <f t="shared" si="71"/>
        <v>Retail</v>
      </c>
      <c r="H446" t="str">
        <f t="shared" si="70"/>
        <v>1</v>
      </c>
      <c r="I446" t="str">
        <f>T("N")</f>
        <v>N</v>
      </c>
      <c r="J446">
        <v>30</v>
      </c>
      <c r="K446">
        <v>30</v>
      </c>
    </row>
    <row r="447" spans="1:11" x14ac:dyDescent="0.25">
      <c r="A447" t="str">
        <f t="shared" si="63"/>
        <v>3108</v>
      </c>
      <c r="B447" t="str">
        <f t="shared" si="64"/>
        <v/>
      </c>
      <c r="C447" t="str">
        <f t="shared" ref="C447:C455" si="72">T("9/11/2013")</f>
        <v>9/11/2013</v>
      </c>
      <c r="D447" t="str">
        <f>T("00002814901")</f>
        <v>00002814901</v>
      </c>
      <c r="E447" t="str">
        <f>T("3958898")</f>
        <v>3958898</v>
      </c>
      <c r="F447" t="str">
        <f>T("1043382302")</f>
        <v>1043382302</v>
      </c>
      <c r="G447" t="str">
        <f t="shared" si="71"/>
        <v>Retail</v>
      </c>
      <c r="H447" t="str">
        <f t="shared" si="70"/>
        <v>1</v>
      </c>
      <c r="I447" t="str">
        <f>T("Y")</f>
        <v>Y</v>
      </c>
      <c r="J447">
        <v>2</v>
      </c>
      <c r="K447">
        <v>25</v>
      </c>
    </row>
    <row r="448" spans="1:11" x14ac:dyDescent="0.25">
      <c r="A448" t="str">
        <f t="shared" si="63"/>
        <v>3108</v>
      </c>
      <c r="B448" t="str">
        <f t="shared" si="64"/>
        <v/>
      </c>
      <c r="C448" t="str">
        <f t="shared" si="72"/>
        <v>9/11/2013</v>
      </c>
      <c r="D448" t="str">
        <f>T("00069098038")</f>
        <v>00069098038</v>
      </c>
      <c r="E448" t="str">
        <f>T("1466033")</f>
        <v>1466033</v>
      </c>
      <c r="F448" t="str">
        <f>T("1134100134")</f>
        <v>1134100134</v>
      </c>
      <c r="G448" t="str">
        <f t="shared" si="71"/>
        <v>Retail</v>
      </c>
      <c r="H448" t="str">
        <f t="shared" si="70"/>
        <v>1</v>
      </c>
      <c r="I448" t="str">
        <f>T("Y")</f>
        <v>Y</v>
      </c>
      <c r="J448">
        <v>21</v>
      </c>
      <c r="K448">
        <v>21</v>
      </c>
    </row>
    <row r="449" spans="1:11" x14ac:dyDescent="0.25">
      <c r="A449" t="str">
        <f t="shared" si="63"/>
        <v>3108</v>
      </c>
      <c r="B449" t="str">
        <f t="shared" si="64"/>
        <v/>
      </c>
      <c r="C449" t="str">
        <f t="shared" si="72"/>
        <v>9/11/2013</v>
      </c>
      <c r="D449" t="str">
        <f>T("00093733401")</f>
        <v>00093733401</v>
      </c>
      <c r="E449" t="str">
        <f>T("4524965")</f>
        <v>4524965</v>
      </c>
      <c r="F449" t="str">
        <f>T("1205853355")</f>
        <v>1205853355</v>
      </c>
      <c r="G449" t="str">
        <f t="shared" si="71"/>
        <v>Retail</v>
      </c>
      <c r="H449" t="str">
        <f t="shared" si="70"/>
        <v>1</v>
      </c>
      <c r="I449" t="str">
        <f>T("N")</f>
        <v>N</v>
      </c>
      <c r="J449">
        <v>180</v>
      </c>
      <c r="K449">
        <v>30</v>
      </c>
    </row>
    <row r="450" spans="1:11" x14ac:dyDescent="0.25">
      <c r="A450" t="str">
        <f t="shared" si="63"/>
        <v>3108</v>
      </c>
      <c r="B450" t="str">
        <f t="shared" si="64"/>
        <v/>
      </c>
      <c r="C450" t="str">
        <f t="shared" si="72"/>
        <v>9/11/2013</v>
      </c>
      <c r="D450" t="str">
        <f>T("00781210301")</f>
        <v>00781210301</v>
      </c>
      <c r="E450" t="str">
        <f>T("4524965")</f>
        <v>4524965</v>
      </c>
      <c r="F450" t="str">
        <f>T("1205853355")</f>
        <v>1205853355</v>
      </c>
      <c r="G450" t="str">
        <f t="shared" si="71"/>
        <v>Retail</v>
      </c>
      <c r="H450" t="str">
        <f t="shared" si="70"/>
        <v>1</v>
      </c>
      <c r="I450" t="str">
        <f>T("N")</f>
        <v>N</v>
      </c>
      <c r="J450">
        <v>180</v>
      </c>
      <c r="K450">
        <v>30</v>
      </c>
    </row>
    <row r="451" spans="1:11" x14ac:dyDescent="0.25">
      <c r="A451" t="str">
        <f t="shared" si="63"/>
        <v>3108</v>
      </c>
      <c r="B451" t="str">
        <f t="shared" si="64"/>
        <v/>
      </c>
      <c r="C451" t="str">
        <f t="shared" si="72"/>
        <v>9/11/2013</v>
      </c>
      <c r="D451" t="str">
        <f>T("16729004201")</f>
        <v>16729004201</v>
      </c>
      <c r="E451" t="str">
        <f>T("1486516")</f>
        <v>1486516</v>
      </c>
      <c r="F451" t="str">
        <f>T("1629341177")</f>
        <v>1629341177</v>
      </c>
      <c r="G451" t="str">
        <f>T("Mail")</f>
        <v>Mail</v>
      </c>
      <c r="H451" t="str">
        <f t="shared" si="70"/>
        <v>1</v>
      </c>
      <c r="I451" t="str">
        <f>T("N")</f>
        <v>N</v>
      </c>
      <c r="J451">
        <v>180</v>
      </c>
      <c r="K451">
        <v>90</v>
      </c>
    </row>
    <row r="452" spans="1:11" x14ac:dyDescent="0.25">
      <c r="A452" t="str">
        <f t="shared" si="63"/>
        <v>3108</v>
      </c>
      <c r="B452" t="str">
        <f t="shared" si="64"/>
        <v/>
      </c>
      <c r="C452" t="str">
        <f t="shared" si="72"/>
        <v>9/11/2013</v>
      </c>
      <c r="D452" t="str">
        <f>T("16729009401")</f>
        <v>16729009401</v>
      </c>
      <c r="E452" t="str">
        <f>T("3980958")</f>
        <v>3980958</v>
      </c>
      <c r="F452" t="str">
        <f>T("1326029232")</f>
        <v>1326029232</v>
      </c>
      <c r="G452" t="str">
        <f>T("Mail")</f>
        <v>Mail</v>
      </c>
      <c r="H452" t="str">
        <f t="shared" si="70"/>
        <v>1</v>
      </c>
      <c r="I452" t="str">
        <f>T("N")</f>
        <v>N</v>
      </c>
      <c r="J452">
        <v>90</v>
      </c>
      <c r="K452">
        <v>45</v>
      </c>
    </row>
    <row r="453" spans="1:11" x14ac:dyDescent="0.25">
      <c r="A453" t="str">
        <f t="shared" si="63"/>
        <v>3108</v>
      </c>
      <c r="B453" t="str">
        <f t="shared" si="64"/>
        <v/>
      </c>
      <c r="C453" t="str">
        <f t="shared" si="72"/>
        <v>9/11/2013</v>
      </c>
      <c r="D453" t="str">
        <f>T("55111052601")</f>
        <v>55111052601</v>
      </c>
      <c r="E453" t="str">
        <f>T("4513619")</f>
        <v>4513619</v>
      </c>
      <c r="F453" t="str">
        <f>T("1184733669")</f>
        <v>1184733669</v>
      </c>
      <c r="G453" t="str">
        <f t="shared" ref="G453:G484" si="73">T("Retail")</f>
        <v>Retail</v>
      </c>
      <c r="H453" t="str">
        <f t="shared" si="70"/>
        <v>1</v>
      </c>
      <c r="I453" t="str">
        <f>T("N")</f>
        <v>N</v>
      </c>
      <c r="J453">
        <v>180</v>
      </c>
      <c r="K453">
        <v>30</v>
      </c>
    </row>
    <row r="454" spans="1:11" x14ac:dyDescent="0.25">
      <c r="A454" t="str">
        <f t="shared" si="63"/>
        <v>3108</v>
      </c>
      <c r="B454" t="str">
        <f t="shared" si="64"/>
        <v/>
      </c>
      <c r="C454" t="str">
        <f t="shared" si="72"/>
        <v>9/11/2013</v>
      </c>
      <c r="D454" t="str">
        <f>T("55513007430")</f>
        <v>55513007430</v>
      </c>
      <c r="E454" t="str">
        <f>T("1715830")</f>
        <v>1715830</v>
      </c>
      <c r="F454" t="str">
        <f>T("1902887805")</f>
        <v>1902887805</v>
      </c>
      <c r="G454" t="str">
        <f t="shared" si="73"/>
        <v>Retail</v>
      </c>
      <c r="H454" t="str">
        <f t="shared" si="70"/>
        <v>1</v>
      </c>
      <c r="I454" t="str">
        <f>T("Y")</f>
        <v>Y</v>
      </c>
      <c r="J454">
        <v>60</v>
      </c>
      <c r="K454">
        <v>30</v>
      </c>
    </row>
    <row r="455" spans="1:11" x14ac:dyDescent="0.25">
      <c r="A455" t="str">
        <f t="shared" ref="A455:A518" si="74">T("3108")</f>
        <v>3108</v>
      </c>
      <c r="B455" t="str">
        <f t="shared" ref="B455:B518" si="75">T("")</f>
        <v/>
      </c>
      <c r="C455" t="str">
        <f t="shared" si="72"/>
        <v>9/11/2013</v>
      </c>
      <c r="D455" t="str">
        <f>T("58406044504")</f>
        <v>58406044504</v>
      </c>
      <c r="E455" t="str">
        <f>T("1715830")</f>
        <v>1715830</v>
      </c>
      <c r="F455" t="str">
        <f>T("1902887805")</f>
        <v>1902887805</v>
      </c>
      <c r="G455" t="str">
        <f t="shared" si="73"/>
        <v>Retail</v>
      </c>
      <c r="H455" t="str">
        <f t="shared" si="70"/>
        <v>1</v>
      </c>
      <c r="I455" t="str">
        <f>T("Y")</f>
        <v>Y</v>
      </c>
      <c r="J455">
        <v>4</v>
      </c>
      <c r="K455">
        <v>28</v>
      </c>
    </row>
    <row r="456" spans="1:11" x14ac:dyDescent="0.25">
      <c r="A456" t="str">
        <f t="shared" si="74"/>
        <v>3108</v>
      </c>
      <c r="B456" t="str">
        <f t="shared" si="75"/>
        <v/>
      </c>
      <c r="C456" t="str">
        <f>T("9/12/2013")</f>
        <v>9/12/2013</v>
      </c>
      <c r="D456" t="str">
        <f>T("00069100101")</f>
        <v>00069100101</v>
      </c>
      <c r="E456" t="str">
        <f>T("1466033")</f>
        <v>1466033</v>
      </c>
      <c r="F456" t="str">
        <f>T("1134100134")</f>
        <v>1134100134</v>
      </c>
      <c r="G456" t="str">
        <f t="shared" si="73"/>
        <v>Retail</v>
      </c>
      <c r="H456" t="str">
        <f>T("0")</f>
        <v>0</v>
      </c>
      <c r="I456" t="str">
        <f>T("N")</f>
        <v>N</v>
      </c>
      <c r="J456">
        <v>60</v>
      </c>
      <c r="K456">
        <v>30</v>
      </c>
    </row>
    <row r="457" spans="1:11" x14ac:dyDescent="0.25">
      <c r="A457" t="str">
        <f t="shared" si="74"/>
        <v>3108</v>
      </c>
      <c r="B457" t="str">
        <f t="shared" si="75"/>
        <v/>
      </c>
      <c r="C457" t="str">
        <f>T("9/12/2013")</f>
        <v>9/12/2013</v>
      </c>
      <c r="D457" t="str">
        <f>T("00074433902")</f>
        <v>00074433902</v>
      </c>
      <c r="E457" t="str">
        <f>T("1715830")</f>
        <v>1715830</v>
      </c>
      <c r="F457" t="str">
        <f>T("1902887805")</f>
        <v>1902887805</v>
      </c>
      <c r="G457" t="str">
        <f t="shared" si="73"/>
        <v>Retail</v>
      </c>
      <c r="H457" t="str">
        <f t="shared" ref="H457:H462" si="76">T("1")</f>
        <v>1</v>
      </c>
      <c r="I457" t="str">
        <f>T("Y")</f>
        <v>Y</v>
      </c>
      <c r="J457">
        <v>0</v>
      </c>
      <c r="K457">
        <v>0</v>
      </c>
    </row>
    <row r="458" spans="1:11" x14ac:dyDescent="0.25">
      <c r="A458" t="str">
        <f t="shared" si="74"/>
        <v>3108</v>
      </c>
      <c r="B458" t="str">
        <f t="shared" si="75"/>
        <v/>
      </c>
      <c r="C458" t="str">
        <f>T("9/12/2013")</f>
        <v>9/12/2013</v>
      </c>
      <c r="D458" t="str">
        <f>T("00781210301")</f>
        <v>00781210301</v>
      </c>
      <c r="E458" t="str">
        <f>T("4548802")</f>
        <v>4548802</v>
      </c>
      <c r="F458" t="str">
        <f>T("1841459328")</f>
        <v>1841459328</v>
      </c>
      <c r="G458" t="str">
        <f t="shared" si="73"/>
        <v>Retail</v>
      </c>
      <c r="H458" t="str">
        <f t="shared" si="76"/>
        <v>1</v>
      </c>
      <c r="I458" t="str">
        <f>T("N")</f>
        <v>N</v>
      </c>
      <c r="J458">
        <v>180</v>
      </c>
      <c r="K458">
        <v>30</v>
      </c>
    </row>
    <row r="459" spans="1:11" x14ac:dyDescent="0.25">
      <c r="A459" t="str">
        <f t="shared" si="74"/>
        <v>3108</v>
      </c>
      <c r="B459" t="str">
        <f t="shared" si="75"/>
        <v/>
      </c>
      <c r="C459" t="str">
        <f>T("9/12/2013")</f>
        <v>9/12/2013</v>
      </c>
      <c r="D459" t="str">
        <f>T("68546031730")</f>
        <v>68546031730</v>
      </c>
      <c r="E459" t="str">
        <f>T("1715830")</f>
        <v>1715830</v>
      </c>
      <c r="F459" t="str">
        <f>T("1902887805")</f>
        <v>1902887805</v>
      </c>
      <c r="G459" t="str">
        <f t="shared" si="73"/>
        <v>Retail</v>
      </c>
      <c r="H459" t="str">
        <f t="shared" si="76"/>
        <v>1</v>
      </c>
      <c r="I459" t="str">
        <f>T("Y")</f>
        <v>Y</v>
      </c>
      <c r="J459">
        <v>1</v>
      </c>
      <c r="K459">
        <v>30</v>
      </c>
    </row>
    <row r="460" spans="1:11" x14ac:dyDescent="0.25">
      <c r="A460" t="str">
        <f t="shared" si="74"/>
        <v>3108</v>
      </c>
      <c r="B460" t="str">
        <f t="shared" si="75"/>
        <v/>
      </c>
      <c r="C460" t="str">
        <f>T("9/14/2013")</f>
        <v>9/14/2013</v>
      </c>
      <c r="D460" t="str">
        <f>T("00054016325")</f>
        <v>00054016325</v>
      </c>
      <c r="E460" t="str">
        <f>T("4562977")</f>
        <v>4562977</v>
      </c>
      <c r="F460" t="str">
        <f>T("1669570412")</f>
        <v>1669570412</v>
      </c>
      <c r="G460" t="str">
        <f t="shared" si="73"/>
        <v>Retail</v>
      </c>
      <c r="H460" t="str">
        <f t="shared" si="76"/>
        <v>1</v>
      </c>
      <c r="I460" t="str">
        <f>T("N")</f>
        <v>N</v>
      </c>
      <c r="J460">
        <v>0</v>
      </c>
      <c r="K460">
        <v>0</v>
      </c>
    </row>
    <row r="461" spans="1:11" x14ac:dyDescent="0.25">
      <c r="A461" t="str">
        <f t="shared" si="74"/>
        <v>3108</v>
      </c>
      <c r="B461" t="str">
        <f t="shared" si="75"/>
        <v/>
      </c>
      <c r="C461" t="str">
        <f>T("9/14/2013")</f>
        <v>9/14/2013</v>
      </c>
      <c r="D461" t="str">
        <f>T("16729004201")</f>
        <v>16729004201</v>
      </c>
      <c r="E461" t="str">
        <f>T("4562977")</f>
        <v>4562977</v>
      </c>
      <c r="F461" t="str">
        <f>T("1669570412")</f>
        <v>1669570412</v>
      </c>
      <c r="G461" t="str">
        <f t="shared" si="73"/>
        <v>Retail</v>
      </c>
      <c r="H461" t="str">
        <f t="shared" si="76"/>
        <v>1</v>
      </c>
      <c r="I461" t="str">
        <f>T("N")</f>
        <v>N</v>
      </c>
      <c r="J461">
        <v>0</v>
      </c>
      <c r="K461">
        <v>0</v>
      </c>
    </row>
    <row r="462" spans="1:11" x14ac:dyDescent="0.25">
      <c r="A462" t="str">
        <f t="shared" si="74"/>
        <v>3108</v>
      </c>
      <c r="B462" t="str">
        <f t="shared" si="75"/>
        <v/>
      </c>
      <c r="C462" t="str">
        <f>T("9/16/2013")</f>
        <v>9/16/2013</v>
      </c>
      <c r="D462" t="str">
        <f>T("00078049471")</f>
        <v>00078049471</v>
      </c>
      <c r="E462" t="str">
        <f>T("3958898")</f>
        <v>3958898</v>
      </c>
      <c r="F462" t="str">
        <f>T("1043382302")</f>
        <v>1043382302</v>
      </c>
      <c r="G462" t="str">
        <f t="shared" si="73"/>
        <v>Retail</v>
      </c>
      <c r="H462" t="str">
        <f t="shared" si="76"/>
        <v>1</v>
      </c>
      <c r="I462" t="str">
        <f>T("Y")</f>
        <v>Y</v>
      </c>
      <c r="J462">
        <v>160</v>
      </c>
      <c r="K462">
        <v>30</v>
      </c>
    </row>
    <row r="463" spans="1:11" x14ac:dyDescent="0.25">
      <c r="A463" t="str">
        <f t="shared" si="74"/>
        <v>3108</v>
      </c>
      <c r="B463" t="str">
        <f t="shared" si="75"/>
        <v/>
      </c>
      <c r="C463" t="str">
        <f>T("9/17/2013")</f>
        <v>9/17/2013</v>
      </c>
      <c r="D463" t="str">
        <f>T("00003218831")</f>
        <v>00003218831</v>
      </c>
      <c r="E463" t="str">
        <f>T("1715830")</f>
        <v>1715830</v>
      </c>
      <c r="F463" t="str">
        <f>T("1902887805")</f>
        <v>1902887805</v>
      </c>
      <c r="G463" t="str">
        <f t="shared" si="73"/>
        <v>Retail</v>
      </c>
      <c r="H463" t="str">
        <f>T("0")</f>
        <v>0</v>
      </c>
      <c r="I463" t="str">
        <f>T("Y")</f>
        <v>Y</v>
      </c>
      <c r="J463">
        <v>4</v>
      </c>
      <c r="K463">
        <v>28</v>
      </c>
    </row>
    <row r="464" spans="1:11" x14ac:dyDescent="0.25">
      <c r="A464" t="str">
        <f t="shared" si="74"/>
        <v>3108</v>
      </c>
      <c r="B464" t="str">
        <f t="shared" si="75"/>
        <v/>
      </c>
      <c r="C464" t="str">
        <f>T("9/17/2013")</f>
        <v>9/17/2013</v>
      </c>
      <c r="D464" t="str">
        <f>T("00591222215")</f>
        <v>00591222215</v>
      </c>
      <c r="E464" t="str">
        <f>T("4519344")</f>
        <v>4519344</v>
      </c>
      <c r="F464" t="str">
        <f>T("1801905385")</f>
        <v>1801905385</v>
      </c>
      <c r="G464" t="str">
        <f t="shared" si="73"/>
        <v>Retail</v>
      </c>
      <c r="H464" t="str">
        <f t="shared" ref="H464:H471" si="77">T("1")</f>
        <v>1</v>
      </c>
      <c r="I464" t="str">
        <f>T("N")</f>
        <v>N</v>
      </c>
      <c r="J464">
        <v>240</v>
      </c>
      <c r="K464">
        <v>30</v>
      </c>
    </row>
    <row r="465" spans="1:11" x14ac:dyDescent="0.25">
      <c r="A465" t="str">
        <f t="shared" si="74"/>
        <v>3108</v>
      </c>
      <c r="B465" t="str">
        <f t="shared" si="75"/>
        <v/>
      </c>
      <c r="C465" t="str">
        <f>T("9/18/2013")</f>
        <v>9/18/2013</v>
      </c>
      <c r="D465" t="str">
        <f>T("55513007330")</f>
        <v>55513007330</v>
      </c>
      <c r="E465" t="str">
        <f>T("1715830")</f>
        <v>1715830</v>
      </c>
      <c r="F465" t="str">
        <f>T("1902887805")</f>
        <v>1902887805</v>
      </c>
      <c r="G465" t="str">
        <f t="shared" si="73"/>
        <v>Retail</v>
      </c>
      <c r="H465" t="str">
        <f t="shared" si="77"/>
        <v>1</v>
      </c>
      <c r="I465" t="str">
        <f>T("Y")</f>
        <v>Y</v>
      </c>
      <c r="J465">
        <v>30</v>
      </c>
      <c r="K465">
        <v>30</v>
      </c>
    </row>
    <row r="466" spans="1:11" x14ac:dyDescent="0.25">
      <c r="A466" t="str">
        <f t="shared" si="74"/>
        <v>3108</v>
      </c>
      <c r="B466" t="str">
        <f t="shared" si="75"/>
        <v/>
      </c>
      <c r="C466" t="str">
        <f>T("9/18/2013")</f>
        <v>9/18/2013</v>
      </c>
      <c r="D466" t="str">
        <f>T("68546031730")</f>
        <v>68546031730</v>
      </c>
      <c r="E466" t="str">
        <f>T("1715830")</f>
        <v>1715830</v>
      </c>
      <c r="F466" t="str">
        <f>T("1902887805")</f>
        <v>1902887805</v>
      </c>
      <c r="G466" t="str">
        <f t="shared" si="73"/>
        <v>Retail</v>
      </c>
      <c r="H466" t="str">
        <f t="shared" si="77"/>
        <v>1</v>
      </c>
      <c r="I466" t="str">
        <f>T("Y")</f>
        <v>Y</v>
      </c>
      <c r="J466">
        <v>1</v>
      </c>
      <c r="K466">
        <v>30</v>
      </c>
    </row>
    <row r="467" spans="1:11" x14ac:dyDescent="0.25">
      <c r="A467" t="str">
        <f t="shared" si="74"/>
        <v>3108</v>
      </c>
      <c r="B467" t="str">
        <f t="shared" si="75"/>
        <v/>
      </c>
      <c r="C467" t="str">
        <f>T("9/19/2013")</f>
        <v>9/19/2013</v>
      </c>
      <c r="D467" t="str">
        <f>T("00074433902")</f>
        <v>00074433902</v>
      </c>
      <c r="E467" t="str">
        <f>T("1715830")</f>
        <v>1715830</v>
      </c>
      <c r="F467" t="str">
        <f>T("1902887805")</f>
        <v>1902887805</v>
      </c>
      <c r="G467" t="str">
        <f t="shared" si="73"/>
        <v>Retail</v>
      </c>
      <c r="H467" t="str">
        <f t="shared" si="77"/>
        <v>1</v>
      </c>
      <c r="I467" t="str">
        <f>T("Y")</f>
        <v>Y</v>
      </c>
      <c r="J467">
        <v>4</v>
      </c>
      <c r="K467">
        <v>28</v>
      </c>
    </row>
    <row r="468" spans="1:11" x14ac:dyDescent="0.25">
      <c r="A468" t="str">
        <f t="shared" si="74"/>
        <v>3108</v>
      </c>
      <c r="B468" t="str">
        <f t="shared" si="75"/>
        <v/>
      </c>
      <c r="C468" t="str">
        <f>T("9/19/2013")</f>
        <v>9/19/2013</v>
      </c>
      <c r="D468" t="str">
        <f>T("00093747701")</f>
        <v>00093747701</v>
      </c>
      <c r="E468" t="str">
        <f>T("4594708")</f>
        <v>4594708</v>
      </c>
      <c r="F468" t="str">
        <f>T("1114934122")</f>
        <v>1114934122</v>
      </c>
      <c r="G468" t="str">
        <f t="shared" si="73"/>
        <v>Retail</v>
      </c>
      <c r="H468" t="str">
        <f t="shared" si="77"/>
        <v>1</v>
      </c>
      <c r="I468" t="str">
        <f>T("N")</f>
        <v>N</v>
      </c>
      <c r="J468">
        <v>120</v>
      </c>
      <c r="K468">
        <v>30</v>
      </c>
    </row>
    <row r="469" spans="1:11" x14ac:dyDescent="0.25">
      <c r="A469" t="str">
        <f t="shared" si="74"/>
        <v>3108</v>
      </c>
      <c r="B469" t="str">
        <f t="shared" si="75"/>
        <v/>
      </c>
      <c r="C469" t="str">
        <f t="shared" ref="C469:C475" si="78">T("9/20/2013")</f>
        <v>9/20/2013</v>
      </c>
      <c r="D469" t="str">
        <f>T("00004035730")</f>
        <v>00004035730</v>
      </c>
      <c r="E469" t="str">
        <f>T("1715830")</f>
        <v>1715830</v>
      </c>
      <c r="F469" t="str">
        <f>T("1902887805")</f>
        <v>1902887805</v>
      </c>
      <c r="G469" t="str">
        <f t="shared" si="73"/>
        <v>Retail</v>
      </c>
      <c r="H469" t="str">
        <f t="shared" si="77"/>
        <v>1</v>
      </c>
      <c r="I469" t="str">
        <f>T("Y")</f>
        <v>Y</v>
      </c>
      <c r="J469">
        <v>2</v>
      </c>
      <c r="K469">
        <v>28</v>
      </c>
    </row>
    <row r="470" spans="1:11" x14ac:dyDescent="0.25">
      <c r="A470" t="str">
        <f t="shared" si="74"/>
        <v>3108</v>
      </c>
      <c r="B470" t="str">
        <f t="shared" si="75"/>
        <v/>
      </c>
      <c r="C470" t="str">
        <f t="shared" si="78"/>
        <v>9/20/2013</v>
      </c>
      <c r="D470" t="str">
        <f>T("00007464113")</f>
        <v>00007464113</v>
      </c>
      <c r="E470" t="str">
        <f>T("1715830")</f>
        <v>1715830</v>
      </c>
      <c r="F470" t="str">
        <f>T("1902887805")</f>
        <v>1902887805</v>
      </c>
      <c r="G470" t="str">
        <f t="shared" si="73"/>
        <v>Retail</v>
      </c>
      <c r="H470" t="str">
        <f t="shared" si="77"/>
        <v>1</v>
      </c>
      <c r="I470" t="str">
        <f>T("Y")</f>
        <v>Y</v>
      </c>
      <c r="J470">
        <v>30</v>
      </c>
      <c r="K470">
        <v>30</v>
      </c>
    </row>
    <row r="471" spans="1:11" x14ac:dyDescent="0.25">
      <c r="A471" t="str">
        <f t="shared" si="74"/>
        <v>3108</v>
      </c>
      <c r="B471" t="str">
        <f t="shared" si="75"/>
        <v/>
      </c>
      <c r="C471" t="str">
        <f t="shared" si="78"/>
        <v>9/20/2013</v>
      </c>
      <c r="D471" t="str">
        <f>T("00074433902")</f>
        <v>00074433902</v>
      </c>
      <c r="E471" t="str">
        <f>T("1715830")</f>
        <v>1715830</v>
      </c>
      <c r="F471" t="str">
        <f>T("1902887805")</f>
        <v>1902887805</v>
      </c>
      <c r="G471" t="str">
        <f t="shared" si="73"/>
        <v>Retail</v>
      </c>
      <c r="H471" t="str">
        <f t="shared" si="77"/>
        <v>1</v>
      </c>
      <c r="I471" t="str">
        <f>T("Y")</f>
        <v>Y</v>
      </c>
      <c r="J471">
        <v>2</v>
      </c>
      <c r="K471">
        <v>28</v>
      </c>
    </row>
    <row r="472" spans="1:11" x14ac:dyDescent="0.25">
      <c r="A472" t="str">
        <f t="shared" si="74"/>
        <v>3108</v>
      </c>
      <c r="B472" t="str">
        <f t="shared" si="75"/>
        <v/>
      </c>
      <c r="C472" t="str">
        <f t="shared" si="78"/>
        <v>9/20/2013</v>
      </c>
      <c r="D472" t="str">
        <f>T("00078060751")</f>
        <v>00078060751</v>
      </c>
      <c r="E472" t="str">
        <f>T("1715830")</f>
        <v>1715830</v>
      </c>
      <c r="F472" t="str">
        <f>T("1902887805")</f>
        <v>1902887805</v>
      </c>
      <c r="G472" t="str">
        <f t="shared" si="73"/>
        <v>Retail</v>
      </c>
      <c r="H472" t="str">
        <f>T("0")</f>
        <v>0</v>
      </c>
      <c r="I472" t="str">
        <f>T("Y")</f>
        <v>Y</v>
      </c>
      <c r="J472">
        <v>28</v>
      </c>
      <c r="K472">
        <v>28</v>
      </c>
    </row>
    <row r="473" spans="1:11" x14ac:dyDescent="0.25">
      <c r="A473" t="str">
        <f t="shared" si="74"/>
        <v>3108</v>
      </c>
      <c r="B473" t="str">
        <f t="shared" si="75"/>
        <v/>
      </c>
      <c r="C473" t="str">
        <f t="shared" si="78"/>
        <v>9/20/2013</v>
      </c>
      <c r="D473" t="str">
        <f>T("55513092410")</f>
        <v>55513092410</v>
      </c>
      <c r="E473" t="str">
        <f>T("1715830")</f>
        <v>1715830</v>
      </c>
      <c r="F473" t="str">
        <f>T("1902887805")</f>
        <v>1902887805</v>
      </c>
      <c r="G473" t="str">
        <f t="shared" si="73"/>
        <v>Retail</v>
      </c>
      <c r="H473" t="str">
        <f>T("1")</f>
        <v>1</v>
      </c>
      <c r="I473" t="str">
        <f>T("Y")</f>
        <v>Y</v>
      </c>
      <c r="J473">
        <v>2</v>
      </c>
      <c r="K473">
        <v>28</v>
      </c>
    </row>
    <row r="474" spans="1:11" x14ac:dyDescent="0.25">
      <c r="A474" t="str">
        <f t="shared" si="74"/>
        <v>3108</v>
      </c>
      <c r="B474" t="str">
        <f t="shared" si="75"/>
        <v/>
      </c>
      <c r="C474" t="str">
        <f t="shared" si="78"/>
        <v>9/20/2013</v>
      </c>
      <c r="D474" t="str">
        <f>T("61958070101")</f>
        <v>61958070101</v>
      </c>
      <c r="E474" t="str">
        <f>T("4530538")</f>
        <v>4530538</v>
      </c>
      <c r="F474" t="str">
        <f>T("1295888949")</f>
        <v>1295888949</v>
      </c>
      <c r="G474" t="str">
        <f t="shared" si="73"/>
        <v>Retail</v>
      </c>
      <c r="H474" t="str">
        <f>T("1")</f>
        <v>1</v>
      </c>
      <c r="I474" t="str">
        <f>T("N")</f>
        <v>N</v>
      </c>
      <c r="J474">
        <v>30</v>
      </c>
      <c r="K474">
        <v>30</v>
      </c>
    </row>
    <row r="475" spans="1:11" x14ac:dyDescent="0.25">
      <c r="A475" t="str">
        <f t="shared" si="74"/>
        <v>3108</v>
      </c>
      <c r="B475" t="str">
        <f t="shared" si="75"/>
        <v/>
      </c>
      <c r="C475" t="str">
        <f t="shared" si="78"/>
        <v>9/20/2013</v>
      </c>
      <c r="D475" t="str">
        <f>T("68382004603")</f>
        <v>68382004603</v>
      </c>
      <c r="E475" t="str">
        <f>T("1715830")</f>
        <v>1715830</v>
      </c>
      <c r="F475" t="str">
        <f>T("1902887805")</f>
        <v>1902887805</v>
      </c>
      <c r="G475" t="str">
        <f t="shared" si="73"/>
        <v>Retail</v>
      </c>
      <c r="H475" t="str">
        <f>T("1")</f>
        <v>1</v>
      </c>
      <c r="I475" t="str">
        <f>T("Y")</f>
        <v>Y</v>
      </c>
      <c r="J475">
        <v>168</v>
      </c>
      <c r="K475">
        <v>28</v>
      </c>
    </row>
    <row r="476" spans="1:11" x14ac:dyDescent="0.25">
      <c r="A476" t="str">
        <f t="shared" si="74"/>
        <v>3108</v>
      </c>
      <c r="B476" t="str">
        <f t="shared" si="75"/>
        <v/>
      </c>
      <c r="C476" t="str">
        <f>T("9/23/2013")</f>
        <v>9/23/2013</v>
      </c>
      <c r="D476" t="str">
        <f>T("00003218831")</f>
        <v>00003218831</v>
      </c>
      <c r="E476" t="str">
        <f>T("1715830")</f>
        <v>1715830</v>
      </c>
      <c r="F476" t="str">
        <f>T("1902887805")</f>
        <v>1902887805</v>
      </c>
      <c r="G476" t="str">
        <f t="shared" si="73"/>
        <v>Retail</v>
      </c>
      <c r="H476" t="str">
        <f>T("0")</f>
        <v>0</v>
      </c>
      <c r="I476" t="str">
        <f>T("Y")</f>
        <v>Y</v>
      </c>
      <c r="J476">
        <v>4</v>
      </c>
      <c r="K476">
        <v>28</v>
      </c>
    </row>
    <row r="477" spans="1:11" x14ac:dyDescent="0.25">
      <c r="A477" t="str">
        <f t="shared" si="74"/>
        <v>3108</v>
      </c>
      <c r="B477" t="str">
        <f t="shared" si="75"/>
        <v/>
      </c>
      <c r="C477" t="str">
        <f>T("9/23/2013")</f>
        <v>9/23/2013</v>
      </c>
      <c r="D477" t="str">
        <f>T("00054016325")</f>
        <v>00054016325</v>
      </c>
      <c r="E477" t="str">
        <f>T("4513619")</f>
        <v>4513619</v>
      </c>
      <c r="F477" t="str">
        <f>T("1184733669")</f>
        <v>1184733669</v>
      </c>
      <c r="G477" t="str">
        <f t="shared" si="73"/>
        <v>Retail</v>
      </c>
      <c r="H477" t="str">
        <f>T("1")</f>
        <v>1</v>
      </c>
      <c r="I477" t="str">
        <f>T("N")</f>
        <v>N</v>
      </c>
      <c r="J477">
        <v>180</v>
      </c>
      <c r="K477">
        <v>30</v>
      </c>
    </row>
    <row r="478" spans="1:11" x14ac:dyDescent="0.25">
      <c r="A478" t="str">
        <f t="shared" si="74"/>
        <v>3108</v>
      </c>
      <c r="B478" t="str">
        <f t="shared" si="75"/>
        <v/>
      </c>
      <c r="C478" t="str">
        <f>T("9/23/2013")</f>
        <v>9/23/2013</v>
      </c>
      <c r="D478" t="str">
        <f>T("00469061773")</f>
        <v>00469061773</v>
      </c>
      <c r="E478" t="str">
        <f>T("4537809")</f>
        <v>4537809</v>
      </c>
      <c r="F478" t="str">
        <f>T("1518925809")</f>
        <v>1518925809</v>
      </c>
      <c r="G478" t="str">
        <f t="shared" si="73"/>
        <v>Retail</v>
      </c>
      <c r="H478" t="str">
        <f>T("1")</f>
        <v>1</v>
      </c>
      <c r="I478" t="str">
        <f>T("N")</f>
        <v>N</v>
      </c>
      <c r="J478">
        <v>60</v>
      </c>
      <c r="K478">
        <v>30</v>
      </c>
    </row>
    <row r="479" spans="1:11" x14ac:dyDescent="0.25">
      <c r="A479" t="str">
        <f t="shared" si="74"/>
        <v>3108</v>
      </c>
      <c r="B479" t="str">
        <f t="shared" si="75"/>
        <v/>
      </c>
      <c r="C479" t="str">
        <f>T("9/23/2013")</f>
        <v>9/23/2013</v>
      </c>
      <c r="D479" t="str">
        <f>T("55111052601")</f>
        <v>55111052601</v>
      </c>
      <c r="E479" t="str">
        <f>T("4513619")</f>
        <v>4513619</v>
      </c>
      <c r="F479" t="str">
        <f>T("1184733669")</f>
        <v>1184733669</v>
      </c>
      <c r="G479" t="str">
        <f t="shared" si="73"/>
        <v>Retail</v>
      </c>
      <c r="H479" t="str">
        <f>T("1")</f>
        <v>1</v>
      </c>
      <c r="I479" t="str">
        <f>T("N")</f>
        <v>N</v>
      </c>
      <c r="J479">
        <v>180</v>
      </c>
      <c r="K479">
        <v>30</v>
      </c>
    </row>
    <row r="480" spans="1:11" x14ac:dyDescent="0.25">
      <c r="A480" t="str">
        <f t="shared" si="74"/>
        <v>3108</v>
      </c>
      <c r="B480" t="str">
        <f t="shared" si="75"/>
        <v/>
      </c>
      <c r="C480" t="str">
        <f>T("9/23/2013")</f>
        <v>9/23/2013</v>
      </c>
      <c r="D480" t="str">
        <f>T("57894007002")</f>
        <v>57894007002</v>
      </c>
      <c r="E480" t="str">
        <f>T("1715830")</f>
        <v>1715830</v>
      </c>
      <c r="F480" t="str">
        <f>T("1902887805")</f>
        <v>1902887805</v>
      </c>
      <c r="G480" t="str">
        <f t="shared" si="73"/>
        <v>Retail</v>
      </c>
      <c r="H480" t="str">
        <f>T("1")</f>
        <v>1</v>
      </c>
      <c r="I480" t="str">
        <f>T("Y")</f>
        <v>Y</v>
      </c>
      <c r="J480">
        <v>1</v>
      </c>
      <c r="K480">
        <v>30</v>
      </c>
    </row>
    <row r="481" spans="1:11" x14ac:dyDescent="0.25">
      <c r="A481" t="str">
        <f t="shared" si="74"/>
        <v>3108</v>
      </c>
      <c r="B481" t="str">
        <f t="shared" si="75"/>
        <v/>
      </c>
      <c r="C481" t="str">
        <f>T("9/24/2013")</f>
        <v>9/24/2013</v>
      </c>
      <c r="D481" t="str">
        <f>T("13533080024")</f>
        <v>13533080024</v>
      </c>
      <c r="E481" t="str">
        <f>T("0591796")</f>
        <v>0591796</v>
      </c>
      <c r="F481" t="str">
        <f>T("1013998921")</f>
        <v>1013998921</v>
      </c>
      <c r="G481" t="str">
        <f t="shared" si="73"/>
        <v>Retail</v>
      </c>
      <c r="H481" t="str">
        <f>T("0")</f>
        <v>0</v>
      </c>
      <c r="I481" t="str">
        <f>T("Y")</f>
        <v>Y</v>
      </c>
      <c r="J481" s="1">
        <v>1000</v>
      </c>
      <c r="K481">
        <v>28</v>
      </c>
    </row>
    <row r="482" spans="1:11" x14ac:dyDescent="0.25">
      <c r="A482" t="str">
        <f t="shared" si="74"/>
        <v>3108</v>
      </c>
      <c r="B482" t="str">
        <f t="shared" si="75"/>
        <v/>
      </c>
      <c r="C482" t="str">
        <f>T("9/24/2013")</f>
        <v>9/24/2013</v>
      </c>
      <c r="D482" t="str">
        <f>T("55513007530")</f>
        <v>55513007530</v>
      </c>
      <c r="E482" t="str">
        <f>T("1715830")</f>
        <v>1715830</v>
      </c>
      <c r="F482" t="str">
        <f>T("1902887805")</f>
        <v>1902887805</v>
      </c>
      <c r="G482" t="str">
        <f t="shared" si="73"/>
        <v>Retail</v>
      </c>
      <c r="H482" t="str">
        <f>T("1")</f>
        <v>1</v>
      </c>
      <c r="I482" t="str">
        <f>T("Y")</f>
        <v>Y</v>
      </c>
      <c r="J482">
        <v>0</v>
      </c>
      <c r="K482">
        <v>0</v>
      </c>
    </row>
    <row r="483" spans="1:11" x14ac:dyDescent="0.25">
      <c r="A483" t="str">
        <f t="shared" si="74"/>
        <v>3108</v>
      </c>
      <c r="B483" t="str">
        <f t="shared" si="75"/>
        <v/>
      </c>
      <c r="C483" t="str">
        <f>T("9/24/2013")</f>
        <v>9/24/2013</v>
      </c>
      <c r="D483" t="str">
        <f>T("61703035038")</f>
        <v>61703035038</v>
      </c>
      <c r="E483" t="str">
        <f>T("4594049")</f>
        <v>4594049</v>
      </c>
      <c r="F483" t="str">
        <f>T("1942217955")</f>
        <v>1942217955</v>
      </c>
      <c r="G483" t="str">
        <f t="shared" si="73"/>
        <v>Retail</v>
      </c>
      <c r="H483" t="str">
        <f>T("1")</f>
        <v>1</v>
      </c>
      <c r="I483" t="str">
        <f>T("N")</f>
        <v>N</v>
      </c>
      <c r="J483">
        <v>4</v>
      </c>
      <c r="K483">
        <v>30</v>
      </c>
    </row>
    <row r="484" spans="1:11" x14ac:dyDescent="0.25">
      <c r="A484" t="str">
        <f t="shared" si="74"/>
        <v>3108</v>
      </c>
      <c r="B484" t="str">
        <f t="shared" si="75"/>
        <v/>
      </c>
      <c r="C484" t="str">
        <f>T("9/25/2013")</f>
        <v>9/25/2013</v>
      </c>
      <c r="D484" t="str">
        <f>T("00004026001")</f>
        <v>00004026001</v>
      </c>
      <c r="E484" t="str">
        <f>T("4513619")</f>
        <v>4513619</v>
      </c>
      <c r="F484" t="str">
        <f>T("1184733669")</f>
        <v>1184733669</v>
      </c>
      <c r="G484" t="str">
        <f t="shared" si="73"/>
        <v>Retail</v>
      </c>
      <c r="H484" t="str">
        <f>T("1")</f>
        <v>1</v>
      </c>
      <c r="I484" t="str">
        <f>T("N")</f>
        <v>N</v>
      </c>
      <c r="J484">
        <v>60</v>
      </c>
      <c r="K484">
        <v>30</v>
      </c>
    </row>
    <row r="485" spans="1:11" x14ac:dyDescent="0.25">
      <c r="A485" t="str">
        <f t="shared" si="74"/>
        <v>3108</v>
      </c>
      <c r="B485" t="str">
        <f t="shared" si="75"/>
        <v/>
      </c>
      <c r="C485" t="str">
        <f>T("9/26/2013")</f>
        <v>9/26/2013</v>
      </c>
      <c r="D485" t="str">
        <f>T("00023114501")</f>
        <v>00023114501</v>
      </c>
      <c r="E485" t="str">
        <f>T("1715830")</f>
        <v>1715830</v>
      </c>
      <c r="F485" t="str">
        <f>T("1902887805")</f>
        <v>1902887805</v>
      </c>
      <c r="G485" t="str">
        <f t="shared" ref="G485:G516" si="79">T("Retail")</f>
        <v>Retail</v>
      </c>
      <c r="H485" t="str">
        <f>T("0")</f>
        <v>0</v>
      </c>
      <c r="I485" t="str">
        <f>T("Y")</f>
        <v>Y</v>
      </c>
      <c r="J485">
        <v>5</v>
      </c>
      <c r="K485">
        <v>90</v>
      </c>
    </row>
    <row r="486" spans="1:11" x14ac:dyDescent="0.25">
      <c r="A486" t="str">
        <f t="shared" si="74"/>
        <v>3108</v>
      </c>
      <c r="B486" t="str">
        <f t="shared" si="75"/>
        <v/>
      </c>
      <c r="C486" t="str">
        <f>T("9/26/2013")</f>
        <v>9/26/2013</v>
      </c>
      <c r="D486" t="str">
        <f>T("00054016325")</f>
        <v>00054016325</v>
      </c>
      <c r="E486" t="str">
        <f>T("4562977")</f>
        <v>4562977</v>
      </c>
      <c r="F486" t="str">
        <f>T("1669570412")</f>
        <v>1669570412</v>
      </c>
      <c r="G486" t="str">
        <f t="shared" si="79"/>
        <v>Retail</v>
      </c>
      <c r="H486" t="str">
        <f>T("1")</f>
        <v>1</v>
      </c>
      <c r="I486" t="str">
        <f>T("N")</f>
        <v>N</v>
      </c>
      <c r="J486">
        <v>240</v>
      </c>
      <c r="K486">
        <v>30</v>
      </c>
    </row>
    <row r="487" spans="1:11" x14ac:dyDescent="0.25">
      <c r="A487" t="str">
        <f t="shared" si="74"/>
        <v>3108</v>
      </c>
      <c r="B487" t="str">
        <f t="shared" si="75"/>
        <v/>
      </c>
      <c r="C487" t="str">
        <f>T("9/26/2013")</f>
        <v>9/26/2013</v>
      </c>
      <c r="D487" t="str">
        <f>T("16729004201")</f>
        <v>16729004201</v>
      </c>
      <c r="E487" t="str">
        <f>T("4562977")</f>
        <v>4562977</v>
      </c>
      <c r="F487" t="str">
        <f>T("1669570412")</f>
        <v>1669570412</v>
      </c>
      <c r="G487" t="str">
        <f t="shared" si="79"/>
        <v>Retail</v>
      </c>
      <c r="H487" t="str">
        <f>T("1")</f>
        <v>1</v>
      </c>
      <c r="I487" t="str">
        <f>T("N")</f>
        <v>N</v>
      </c>
      <c r="J487">
        <v>240</v>
      </c>
      <c r="K487">
        <v>30</v>
      </c>
    </row>
    <row r="488" spans="1:11" x14ac:dyDescent="0.25">
      <c r="A488" t="str">
        <f t="shared" si="74"/>
        <v>3108</v>
      </c>
      <c r="B488" t="str">
        <f t="shared" si="75"/>
        <v/>
      </c>
      <c r="C488" t="str">
        <f>T("9/26/2013")</f>
        <v>9/26/2013</v>
      </c>
      <c r="D488" t="str">
        <f>T("68546031730")</f>
        <v>68546031730</v>
      </c>
      <c r="E488" t="str">
        <f>T("3958898")</f>
        <v>3958898</v>
      </c>
      <c r="F488" t="str">
        <f>T("1043382302")</f>
        <v>1043382302</v>
      </c>
      <c r="G488" t="str">
        <f t="shared" si="79"/>
        <v>Retail</v>
      </c>
      <c r="H488" t="str">
        <f>T("1")</f>
        <v>1</v>
      </c>
      <c r="I488" t="str">
        <f>T("Y")</f>
        <v>Y</v>
      </c>
      <c r="J488">
        <v>1</v>
      </c>
      <c r="K488">
        <v>30</v>
      </c>
    </row>
    <row r="489" spans="1:11" x14ac:dyDescent="0.25">
      <c r="A489" t="str">
        <f t="shared" si="74"/>
        <v>3108</v>
      </c>
      <c r="B489" t="str">
        <f t="shared" si="75"/>
        <v/>
      </c>
      <c r="C489" t="str">
        <f>T("9/27/2013")</f>
        <v>9/27/2013</v>
      </c>
      <c r="D489" t="str">
        <f>T("50419017103")</f>
        <v>50419017103</v>
      </c>
      <c r="E489" t="str">
        <f>T("1466033")</f>
        <v>1466033</v>
      </c>
      <c r="F489" t="str">
        <f>T("1134100134")</f>
        <v>1134100134</v>
      </c>
      <c r="G489" t="str">
        <f t="shared" si="79"/>
        <v>Retail</v>
      </c>
      <c r="H489" t="str">
        <f>T("0")</f>
        <v>0</v>
      </c>
      <c r="I489" t="str">
        <f>T("N")</f>
        <v>N</v>
      </c>
      <c r="J489">
        <v>28</v>
      </c>
      <c r="K489">
        <v>21</v>
      </c>
    </row>
    <row r="490" spans="1:11" x14ac:dyDescent="0.25">
      <c r="A490" t="str">
        <f t="shared" si="74"/>
        <v>3108</v>
      </c>
      <c r="B490" t="str">
        <f t="shared" si="75"/>
        <v/>
      </c>
      <c r="C490" t="str">
        <f>T("9/27/2013")</f>
        <v>9/27/2013</v>
      </c>
      <c r="D490" t="str">
        <f>T("55513007530")</f>
        <v>55513007530</v>
      </c>
      <c r="E490" t="str">
        <f>T("1715830")</f>
        <v>1715830</v>
      </c>
      <c r="F490" t="str">
        <f>T("1902887805")</f>
        <v>1902887805</v>
      </c>
      <c r="G490" t="str">
        <f t="shared" si="79"/>
        <v>Retail</v>
      </c>
      <c r="H490" t="str">
        <f t="shared" ref="H490:H501" si="80">T("1")</f>
        <v>1</v>
      </c>
      <c r="I490" t="str">
        <f>T("Y")</f>
        <v>Y</v>
      </c>
      <c r="J490">
        <v>0</v>
      </c>
      <c r="K490">
        <v>0</v>
      </c>
    </row>
    <row r="491" spans="1:11" x14ac:dyDescent="0.25">
      <c r="A491" t="str">
        <f t="shared" si="74"/>
        <v>3108</v>
      </c>
      <c r="B491" t="str">
        <f t="shared" si="75"/>
        <v/>
      </c>
      <c r="C491" t="str">
        <f>T("9/28/2013")</f>
        <v>9/28/2013</v>
      </c>
      <c r="D491" t="str">
        <f>T("16729004201")</f>
        <v>16729004201</v>
      </c>
      <c r="E491" t="str">
        <f>T("4562977")</f>
        <v>4562977</v>
      </c>
      <c r="F491" t="str">
        <f>T("1669570412")</f>
        <v>1669570412</v>
      </c>
      <c r="G491" t="str">
        <f t="shared" si="79"/>
        <v>Retail</v>
      </c>
      <c r="H491" t="str">
        <f t="shared" si="80"/>
        <v>1</v>
      </c>
      <c r="I491" t="str">
        <f>T("N")</f>
        <v>N</v>
      </c>
      <c r="J491">
        <v>120</v>
      </c>
      <c r="K491">
        <v>30</v>
      </c>
    </row>
    <row r="492" spans="1:11" x14ac:dyDescent="0.25">
      <c r="A492" t="str">
        <f t="shared" si="74"/>
        <v>3108</v>
      </c>
      <c r="B492" t="str">
        <f t="shared" si="75"/>
        <v/>
      </c>
      <c r="C492" t="str">
        <f>T("9/30/2013")</f>
        <v>9/30/2013</v>
      </c>
      <c r="D492" t="str">
        <f>T("00074379902")</f>
        <v>00074379902</v>
      </c>
      <c r="E492" t="str">
        <f>T("1715830")</f>
        <v>1715830</v>
      </c>
      <c r="F492" t="str">
        <f>T("1902887805")</f>
        <v>1902887805</v>
      </c>
      <c r="G492" t="str">
        <f t="shared" si="79"/>
        <v>Retail</v>
      </c>
      <c r="H492" t="str">
        <f t="shared" si="80"/>
        <v>1</v>
      </c>
      <c r="I492" t="str">
        <f>T("Y")</f>
        <v>Y</v>
      </c>
      <c r="J492">
        <v>4</v>
      </c>
      <c r="K492">
        <v>28</v>
      </c>
    </row>
    <row r="493" spans="1:11" x14ac:dyDescent="0.25">
      <c r="A493" t="str">
        <f t="shared" si="74"/>
        <v>3108</v>
      </c>
      <c r="B493" t="str">
        <f t="shared" si="75"/>
        <v/>
      </c>
      <c r="C493" t="str">
        <f>T("9/30/2013")</f>
        <v>9/30/2013</v>
      </c>
      <c r="D493" t="str">
        <f>T("00469061773")</f>
        <v>00469061773</v>
      </c>
      <c r="E493" t="str">
        <f>T("4513619")</f>
        <v>4513619</v>
      </c>
      <c r="F493" t="str">
        <f>T("1184733669")</f>
        <v>1184733669</v>
      </c>
      <c r="G493" t="str">
        <f t="shared" si="79"/>
        <v>Retail</v>
      </c>
      <c r="H493" t="str">
        <f t="shared" si="80"/>
        <v>1</v>
      </c>
      <c r="I493" t="str">
        <f>T("N")</f>
        <v>N</v>
      </c>
      <c r="J493">
        <v>120</v>
      </c>
      <c r="K493">
        <v>30</v>
      </c>
    </row>
    <row r="494" spans="1:11" x14ac:dyDescent="0.25">
      <c r="A494" t="str">
        <f t="shared" si="74"/>
        <v>3108</v>
      </c>
      <c r="B494" t="str">
        <f t="shared" si="75"/>
        <v/>
      </c>
      <c r="C494" t="str">
        <f>T("9/30/2013")</f>
        <v>9/30/2013</v>
      </c>
      <c r="D494" t="str">
        <f>T("50474071079")</f>
        <v>50474071079</v>
      </c>
      <c r="E494" t="str">
        <f>T("4509242")</f>
        <v>4509242</v>
      </c>
      <c r="F494" t="str">
        <f>T("1164403069")</f>
        <v>1164403069</v>
      </c>
      <c r="G494" t="str">
        <f t="shared" si="79"/>
        <v>Retail</v>
      </c>
      <c r="H494" t="str">
        <f t="shared" si="80"/>
        <v>1</v>
      </c>
      <c r="I494" t="str">
        <f>T("Y")</f>
        <v>Y</v>
      </c>
      <c r="J494">
        <v>0</v>
      </c>
      <c r="K494">
        <v>0</v>
      </c>
    </row>
    <row r="495" spans="1:11" x14ac:dyDescent="0.25">
      <c r="A495" t="str">
        <f t="shared" si="74"/>
        <v>3108</v>
      </c>
      <c r="B495" t="str">
        <f t="shared" si="75"/>
        <v/>
      </c>
      <c r="C495" t="str">
        <f>T("10/1/2013")</f>
        <v>10/1/2013</v>
      </c>
      <c r="D495" t="str">
        <f>T("15584010101")</f>
        <v>15584010101</v>
      </c>
      <c r="E495" t="str">
        <f>T("4558459")</f>
        <v>4558459</v>
      </c>
      <c r="F495" t="str">
        <f>T("1851461933")</f>
        <v>1851461933</v>
      </c>
      <c r="G495" t="str">
        <f t="shared" si="79"/>
        <v>Retail</v>
      </c>
      <c r="H495" t="str">
        <f t="shared" si="80"/>
        <v>1</v>
      </c>
      <c r="I495" t="str">
        <f>T("N")</f>
        <v>N</v>
      </c>
      <c r="J495">
        <v>30</v>
      </c>
      <c r="K495">
        <v>30</v>
      </c>
    </row>
    <row r="496" spans="1:11" x14ac:dyDescent="0.25">
      <c r="A496" t="str">
        <f t="shared" si="74"/>
        <v>3108</v>
      </c>
      <c r="B496" t="str">
        <f t="shared" si="75"/>
        <v/>
      </c>
      <c r="C496" t="str">
        <f>T("10/1/2013")</f>
        <v>10/1/2013</v>
      </c>
      <c r="D496" t="str">
        <f>T("50474071079")</f>
        <v>50474071079</v>
      </c>
      <c r="E496" t="str">
        <f>T("4509242")</f>
        <v>4509242</v>
      </c>
      <c r="F496" t="str">
        <f>T("1164403069")</f>
        <v>1164403069</v>
      </c>
      <c r="G496" t="str">
        <f t="shared" si="79"/>
        <v>Retail</v>
      </c>
      <c r="H496" t="str">
        <f t="shared" si="80"/>
        <v>1</v>
      </c>
      <c r="I496" t="str">
        <f>T("Y")</f>
        <v>Y</v>
      </c>
      <c r="J496">
        <v>1</v>
      </c>
      <c r="K496">
        <v>30</v>
      </c>
    </row>
    <row r="497" spans="1:11" x14ac:dyDescent="0.25">
      <c r="A497" t="str">
        <f t="shared" si="74"/>
        <v>3108</v>
      </c>
      <c r="B497" t="str">
        <f t="shared" si="75"/>
        <v/>
      </c>
      <c r="C497" t="str">
        <f>T("10/2/2013")</f>
        <v>10/2/2013</v>
      </c>
      <c r="D497" t="str">
        <f>T("00074433902")</f>
        <v>00074433902</v>
      </c>
      <c r="E497" t="str">
        <f>T("1715830")</f>
        <v>1715830</v>
      </c>
      <c r="F497" t="str">
        <f>T("1902887805")</f>
        <v>1902887805</v>
      </c>
      <c r="G497" t="str">
        <f t="shared" si="79"/>
        <v>Retail</v>
      </c>
      <c r="H497" t="str">
        <f t="shared" si="80"/>
        <v>1</v>
      </c>
      <c r="I497" t="str">
        <f>T("Y")</f>
        <v>Y</v>
      </c>
      <c r="J497">
        <v>6</v>
      </c>
      <c r="K497">
        <v>56</v>
      </c>
    </row>
    <row r="498" spans="1:11" x14ac:dyDescent="0.25">
      <c r="A498" t="str">
        <f t="shared" si="74"/>
        <v>3108</v>
      </c>
      <c r="B498" t="str">
        <f t="shared" si="75"/>
        <v/>
      </c>
      <c r="C498" t="str">
        <f>T("10/2/2013")</f>
        <v>10/2/2013</v>
      </c>
      <c r="D498" t="str">
        <f>T("50474071079")</f>
        <v>50474071079</v>
      </c>
      <c r="E498" t="str">
        <f>T("1715830")</f>
        <v>1715830</v>
      </c>
      <c r="F498" t="str">
        <f>T("1902887805")</f>
        <v>1902887805</v>
      </c>
      <c r="G498" t="str">
        <f t="shared" si="79"/>
        <v>Retail</v>
      </c>
      <c r="H498" t="str">
        <f t="shared" si="80"/>
        <v>1</v>
      </c>
      <c r="I498" t="str">
        <f>T("Y")</f>
        <v>Y</v>
      </c>
      <c r="J498">
        <v>1</v>
      </c>
      <c r="K498">
        <v>28</v>
      </c>
    </row>
    <row r="499" spans="1:11" x14ac:dyDescent="0.25">
      <c r="A499" t="str">
        <f t="shared" si="74"/>
        <v>3108</v>
      </c>
      <c r="B499" t="str">
        <f t="shared" si="75"/>
        <v/>
      </c>
      <c r="C499" t="str">
        <f>T("10/2/2013")</f>
        <v>10/2/2013</v>
      </c>
      <c r="D499" t="str">
        <f>T("55513007530")</f>
        <v>55513007530</v>
      </c>
      <c r="E499" t="str">
        <f>T("1715830")</f>
        <v>1715830</v>
      </c>
      <c r="F499" t="str">
        <f>T("1902887805")</f>
        <v>1902887805</v>
      </c>
      <c r="G499" t="str">
        <f t="shared" si="79"/>
        <v>Retail</v>
      </c>
      <c r="H499" t="str">
        <f t="shared" si="80"/>
        <v>1</v>
      </c>
      <c r="I499" t="str">
        <f>T("Y")</f>
        <v>Y</v>
      </c>
      <c r="J499">
        <v>0</v>
      </c>
      <c r="K499">
        <v>0</v>
      </c>
    </row>
    <row r="500" spans="1:11" x14ac:dyDescent="0.25">
      <c r="A500" t="str">
        <f t="shared" si="74"/>
        <v>3108</v>
      </c>
      <c r="B500" t="str">
        <f t="shared" si="75"/>
        <v/>
      </c>
      <c r="C500" t="str">
        <f>T("10/3/2013")</f>
        <v>10/3/2013</v>
      </c>
      <c r="D500" t="str">
        <f>T("00002814901")</f>
        <v>00002814901</v>
      </c>
      <c r="E500" t="str">
        <f>T("1715830")</f>
        <v>1715830</v>
      </c>
      <c r="F500" t="str">
        <f>T("1902887805")</f>
        <v>1902887805</v>
      </c>
      <c r="G500" t="str">
        <f t="shared" si="79"/>
        <v>Retail</v>
      </c>
      <c r="H500" t="str">
        <f t="shared" si="80"/>
        <v>1</v>
      </c>
      <c r="I500" t="str">
        <f>T("Y")</f>
        <v>Y</v>
      </c>
      <c r="J500">
        <v>2</v>
      </c>
      <c r="K500">
        <v>28</v>
      </c>
    </row>
    <row r="501" spans="1:11" x14ac:dyDescent="0.25">
      <c r="A501" t="str">
        <f t="shared" si="74"/>
        <v>3108</v>
      </c>
      <c r="B501" t="str">
        <f t="shared" si="75"/>
        <v/>
      </c>
      <c r="C501" t="str">
        <f>T("10/3/2013")</f>
        <v>10/3/2013</v>
      </c>
      <c r="D501" t="str">
        <f>T("00008104005")</f>
        <v>00008104005</v>
      </c>
      <c r="E501" t="str">
        <f>T("4548802")</f>
        <v>4548802</v>
      </c>
      <c r="F501" t="str">
        <f>T("1841459328")</f>
        <v>1841459328</v>
      </c>
      <c r="G501" t="str">
        <f t="shared" si="79"/>
        <v>Retail</v>
      </c>
      <c r="H501" t="str">
        <f t="shared" si="80"/>
        <v>1</v>
      </c>
      <c r="I501" t="str">
        <f>T("N")</f>
        <v>N</v>
      </c>
      <c r="J501">
        <v>30</v>
      </c>
      <c r="K501">
        <v>30</v>
      </c>
    </row>
    <row r="502" spans="1:11" x14ac:dyDescent="0.25">
      <c r="A502" t="str">
        <f t="shared" si="74"/>
        <v>3108</v>
      </c>
      <c r="B502" t="str">
        <f t="shared" si="75"/>
        <v/>
      </c>
      <c r="C502" t="str">
        <f>T("10/3/2013")</f>
        <v>10/3/2013</v>
      </c>
      <c r="D502" t="str">
        <f>T("49702020718")</f>
        <v>49702020718</v>
      </c>
      <c r="E502" t="str">
        <f>T("4530538")</f>
        <v>4530538</v>
      </c>
      <c r="F502" t="str">
        <f>T("1295888949")</f>
        <v>1295888949</v>
      </c>
      <c r="G502" t="str">
        <f t="shared" si="79"/>
        <v>Retail</v>
      </c>
      <c r="H502" t="str">
        <f>T("0")</f>
        <v>0</v>
      </c>
      <c r="I502" t="str">
        <f>T("N")</f>
        <v>N</v>
      </c>
      <c r="J502">
        <v>60</v>
      </c>
      <c r="K502">
        <v>30</v>
      </c>
    </row>
    <row r="503" spans="1:11" x14ac:dyDescent="0.25">
      <c r="A503" t="str">
        <f t="shared" si="74"/>
        <v>3108</v>
      </c>
      <c r="B503" t="str">
        <f t="shared" si="75"/>
        <v/>
      </c>
      <c r="C503" t="str">
        <f t="shared" ref="C503:C508" si="81">T("10/4/2013")</f>
        <v>10/4/2013</v>
      </c>
      <c r="D503" t="str">
        <f>T("00074333330")</f>
        <v>00074333330</v>
      </c>
      <c r="E503" t="str">
        <f>T("5905736")</f>
        <v>5905736</v>
      </c>
      <c r="F503" t="str">
        <f>T("1659638138")</f>
        <v>1659638138</v>
      </c>
      <c r="G503" t="str">
        <f t="shared" si="79"/>
        <v>Retail</v>
      </c>
      <c r="H503" t="str">
        <f t="shared" ref="H503:H519" si="82">T("1")</f>
        <v>1</v>
      </c>
      <c r="I503" t="str">
        <f>T("N")</f>
        <v>N</v>
      </c>
      <c r="J503">
        <v>30</v>
      </c>
      <c r="K503">
        <v>30</v>
      </c>
    </row>
    <row r="504" spans="1:11" x14ac:dyDescent="0.25">
      <c r="A504" t="str">
        <f t="shared" si="74"/>
        <v>3108</v>
      </c>
      <c r="B504" t="str">
        <f t="shared" si="75"/>
        <v/>
      </c>
      <c r="C504" t="str">
        <f t="shared" si="81"/>
        <v>10/4/2013</v>
      </c>
      <c r="D504" t="str">
        <f>T("00078043815")</f>
        <v>00078043815</v>
      </c>
      <c r="E504" t="str">
        <f>T("1715830")</f>
        <v>1715830</v>
      </c>
      <c r="F504" t="str">
        <f>T("1902887805")</f>
        <v>1902887805</v>
      </c>
      <c r="G504" t="str">
        <f t="shared" si="79"/>
        <v>Retail</v>
      </c>
      <c r="H504" t="str">
        <f t="shared" si="82"/>
        <v>1</v>
      </c>
      <c r="I504" t="str">
        <f>T("Y")</f>
        <v>Y</v>
      </c>
      <c r="J504">
        <v>60</v>
      </c>
      <c r="K504">
        <v>30</v>
      </c>
    </row>
    <row r="505" spans="1:11" x14ac:dyDescent="0.25">
      <c r="A505" t="str">
        <f t="shared" si="74"/>
        <v>3108</v>
      </c>
      <c r="B505" t="str">
        <f t="shared" si="75"/>
        <v/>
      </c>
      <c r="C505" t="str">
        <f t="shared" si="81"/>
        <v>10/4/2013</v>
      </c>
      <c r="D505" t="str">
        <f>T("59676056630")</f>
        <v>59676056630</v>
      </c>
      <c r="E505" t="str">
        <f>T("5905736")</f>
        <v>5905736</v>
      </c>
      <c r="F505" t="str">
        <f>T("1659638138")</f>
        <v>1659638138</v>
      </c>
      <c r="G505" t="str">
        <f t="shared" si="79"/>
        <v>Retail</v>
      </c>
      <c r="H505" t="str">
        <f t="shared" si="82"/>
        <v>1</v>
      </c>
      <c r="I505" t="str">
        <f>T("N")</f>
        <v>N</v>
      </c>
      <c r="J505">
        <v>30</v>
      </c>
      <c r="K505">
        <v>30</v>
      </c>
    </row>
    <row r="506" spans="1:11" x14ac:dyDescent="0.25">
      <c r="A506" t="str">
        <f t="shared" si="74"/>
        <v>3108</v>
      </c>
      <c r="B506" t="str">
        <f t="shared" si="75"/>
        <v/>
      </c>
      <c r="C506" t="str">
        <f t="shared" si="81"/>
        <v>10/4/2013</v>
      </c>
      <c r="D506" t="str">
        <f>T("61703035038")</f>
        <v>61703035038</v>
      </c>
      <c r="E506" t="str">
        <f>T("4503391")</f>
        <v>4503391</v>
      </c>
      <c r="F506" t="str">
        <f>T("1396750352")</f>
        <v>1396750352</v>
      </c>
      <c r="G506" t="str">
        <f t="shared" si="79"/>
        <v>Retail</v>
      </c>
      <c r="H506" t="str">
        <f t="shared" si="82"/>
        <v>1</v>
      </c>
      <c r="I506" t="str">
        <f>T("N")</f>
        <v>N</v>
      </c>
      <c r="J506">
        <v>4</v>
      </c>
      <c r="K506">
        <v>28</v>
      </c>
    </row>
    <row r="507" spans="1:11" x14ac:dyDescent="0.25">
      <c r="A507" t="str">
        <f t="shared" si="74"/>
        <v>3108</v>
      </c>
      <c r="B507" t="str">
        <f t="shared" si="75"/>
        <v/>
      </c>
      <c r="C507" t="str">
        <f t="shared" si="81"/>
        <v>10/4/2013</v>
      </c>
      <c r="D507" t="str">
        <f>T("61958070101")</f>
        <v>61958070101</v>
      </c>
      <c r="E507" t="str">
        <f>T("5905736")</f>
        <v>5905736</v>
      </c>
      <c r="F507" t="str">
        <f>T("1659638138")</f>
        <v>1659638138</v>
      </c>
      <c r="G507" t="str">
        <f t="shared" si="79"/>
        <v>Retail</v>
      </c>
      <c r="H507" t="str">
        <f t="shared" si="82"/>
        <v>1</v>
      </c>
      <c r="I507" t="str">
        <f>T("N")</f>
        <v>N</v>
      </c>
      <c r="J507">
        <v>30</v>
      </c>
      <c r="K507">
        <v>30</v>
      </c>
    </row>
    <row r="508" spans="1:11" x14ac:dyDescent="0.25">
      <c r="A508" t="str">
        <f t="shared" si="74"/>
        <v>3108</v>
      </c>
      <c r="B508" t="str">
        <f t="shared" si="75"/>
        <v/>
      </c>
      <c r="C508" t="str">
        <f t="shared" si="81"/>
        <v>10/4/2013</v>
      </c>
      <c r="D508" t="str">
        <f>T("66302046760")</f>
        <v>66302046760</v>
      </c>
      <c r="E508" t="str">
        <f>T("1466033")</f>
        <v>1466033</v>
      </c>
      <c r="F508" t="str">
        <f>T("1134100134")</f>
        <v>1134100134</v>
      </c>
      <c r="G508" t="str">
        <f t="shared" si="79"/>
        <v>Retail</v>
      </c>
      <c r="H508" t="str">
        <f t="shared" si="82"/>
        <v>1</v>
      </c>
      <c r="I508" t="str">
        <f>T("Y")</f>
        <v>Y</v>
      </c>
      <c r="J508">
        <v>60</v>
      </c>
      <c r="K508">
        <v>30</v>
      </c>
    </row>
    <row r="509" spans="1:11" x14ac:dyDescent="0.25">
      <c r="A509" t="str">
        <f t="shared" si="74"/>
        <v>3108</v>
      </c>
      <c r="B509" t="str">
        <f t="shared" si="75"/>
        <v/>
      </c>
      <c r="C509" t="str">
        <f>T("10/5/2013")</f>
        <v>10/5/2013</v>
      </c>
      <c r="D509" t="str">
        <f>T("00008104105")</f>
        <v>00008104105</v>
      </c>
      <c r="E509" t="str">
        <f>T("4553005")</f>
        <v>4553005</v>
      </c>
      <c r="F509" t="str">
        <f>T("1477662807")</f>
        <v>1477662807</v>
      </c>
      <c r="G509" t="str">
        <f t="shared" si="79"/>
        <v>Retail</v>
      </c>
      <c r="H509" t="str">
        <f t="shared" si="82"/>
        <v>1</v>
      </c>
      <c r="I509" t="str">
        <f>T("N")</f>
        <v>N</v>
      </c>
      <c r="J509">
        <v>0</v>
      </c>
      <c r="K509">
        <v>0</v>
      </c>
    </row>
    <row r="510" spans="1:11" x14ac:dyDescent="0.25">
      <c r="A510" t="str">
        <f t="shared" si="74"/>
        <v>3108</v>
      </c>
      <c r="B510" t="str">
        <f t="shared" si="75"/>
        <v/>
      </c>
      <c r="C510" t="str">
        <f>T("10/7/2013")</f>
        <v>10/7/2013</v>
      </c>
      <c r="D510" t="str">
        <f>T("00008104105")</f>
        <v>00008104105</v>
      </c>
      <c r="E510" t="str">
        <f>T("4553005")</f>
        <v>4553005</v>
      </c>
      <c r="F510" t="str">
        <f>T("1477662807")</f>
        <v>1477662807</v>
      </c>
      <c r="G510" t="str">
        <f t="shared" si="79"/>
        <v>Retail</v>
      </c>
      <c r="H510" t="str">
        <f t="shared" si="82"/>
        <v>1</v>
      </c>
      <c r="I510" t="str">
        <f>T("N")</f>
        <v>N</v>
      </c>
      <c r="J510">
        <v>60</v>
      </c>
      <c r="K510">
        <v>30</v>
      </c>
    </row>
    <row r="511" spans="1:11" x14ac:dyDescent="0.25">
      <c r="A511" t="str">
        <f t="shared" si="74"/>
        <v>3108</v>
      </c>
      <c r="B511" t="str">
        <f t="shared" si="75"/>
        <v/>
      </c>
      <c r="C511" t="str">
        <f>T("10/8/2013")</f>
        <v>10/8/2013</v>
      </c>
      <c r="D511" t="str">
        <f>T("00078040134")</f>
        <v>00078040134</v>
      </c>
      <c r="E511" t="str">
        <f>T("1715830")</f>
        <v>1715830</v>
      </c>
      <c r="F511" t="str">
        <f>T("1902887805")</f>
        <v>1902887805</v>
      </c>
      <c r="G511" t="str">
        <f t="shared" si="79"/>
        <v>Retail</v>
      </c>
      <c r="H511" t="str">
        <f t="shared" si="82"/>
        <v>1</v>
      </c>
      <c r="I511" t="str">
        <f>T("Y")</f>
        <v>Y</v>
      </c>
      <c r="J511">
        <v>120</v>
      </c>
      <c r="K511">
        <v>30</v>
      </c>
    </row>
    <row r="512" spans="1:11" x14ac:dyDescent="0.25">
      <c r="A512" t="str">
        <f t="shared" si="74"/>
        <v>3108</v>
      </c>
      <c r="B512" t="str">
        <f t="shared" si="75"/>
        <v/>
      </c>
      <c r="C512" t="str">
        <f>T("10/8/2013")</f>
        <v>10/8/2013</v>
      </c>
      <c r="D512" t="str">
        <f>T("00093733401")</f>
        <v>00093733401</v>
      </c>
      <c r="E512" t="str">
        <f>T("4524965")</f>
        <v>4524965</v>
      </c>
      <c r="F512" t="str">
        <f>T("1205853355")</f>
        <v>1205853355</v>
      </c>
      <c r="G512" t="str">
        <f t="shared" si="79"/>
        <v>Retail</v>
      </c>
      <c r="H512" t="str">
        <f t="shared" si="82"/>
        <v>1</v>
      </c>
      <c r="I512" t="str">
        <f>T("N")</f>
        <v>N</v>
      </c>
      <c r="J512">
        <v>180</v>
      </c>
      <c r="K512">
        <v>30</v>
      </c>
    </row>
    <row r="513" spans="1:11" x14ac:dyDescent="0.25">
      <c r="A513" t="str">
        <f t="shared" si="74"/>
        <v>3108</v>
      </c>
      <c r="B513" t="str">
        <f t="shared" si="75"/>
        <v/>
      </c>
      <c r="C513" t="str">
        <f>T("10/8/2013")</f>
        <v>10/8/2013</v>
      </c>
      <c r="D513" t="str">
        <f>T("00781210301")</f>
        <v>00781210301</v>
      </c>
      <c r="E513" t="str">
        <f>T("4524965")</f>
        <v>4524965</v>
      </c>
      <c r="F513" t="str">
        <f>T("1205853355")</f>
        <v>1205853355</v>
      </c>
      <c r="G513" t="str">
        <f t="shared" si="79"/>
        <v>Retail</v>
      </c>
      <c r="H513" t="str">
        <f t="shared" si="82"/>
        <v>1</v>
      </c>
      <c r="I513" t="str">
        <f>T("N")</f>
        <v>N</v>
      </c>
      <c r="J513">
        <v>180</v>
      </c>
      <c r="K513">
        <v>30</v>
      </c>
    </row>
    <row r="514" spans="1:11" x14ac:dyDescent="0.25">
      <c r="A514" t="str">
        <f t="shared" si="74"/>
        <v>3108</v>
      </c>
      <c r="B514" t="str">
        <f t="shared" si="75"/>
        <v/>
      </c>
      <c r="C514" t="str">
        <f>T("10/9/2013")</f>
        <v>10/9/2013</v>
      </c>
      <c r="D514" t="str">
        <f>T("00078043815")</f>
        <v>00078043815</v>
      </c>
      <c r="E514" t="str">
        <f>T("1715830")</f>
        <v>1715830</v>
      </c>
      <c r="F514" t="str">
        <f>T("1902887805")</f>
        <v>1902887805</v>
      </c>
      <c r="G514" t="str">
        <f t="shared" si="79"/>
        <v>Retail</v>
      </c>
      <c r="H514" t="str">
        <f t="shared" si="82"/>
        <v>1</v>
      </c>
      <c r="I514" t="str">
        <f>T("Y")</f>
        <v>Y</v>
      </c>
      <c r="J514">
        <v>30</v>
      </c>
      <c r="K514">
        <v>30</v>
      </c>
    </row>
    <row r="515" spans="1:11" x14ac:dyDescent="0.25">
      <c r="A515" t="str">
        <f t="shared" si="74"/>
        <v>3108</v>
      </c>
      <c r="B515" t="str">
        <f t="shared" si="75"/>
        <v/>
      </c>
      <c r="C515" t="str">
        <f>T("10/9/2013")</f>
        <v>10/9/2013</v>
      </c>
      <c r="D515" t="str">
        <f>T("55513007430")</f>
        <v>55513007430</v>
      </c>
      <c r="E515" t="str">
        <f>T("1715830")</f>
        <v>1715830</v>
      </c>
      <c r="F515" t="str">
        <f>T("1902887805")</f>
        <v>1902887805</v>
      </c>
      <c r="G515" t="str">
        <f t="shared" si="79"/>
        <v>Retail</v>
      </c>
      <c r="H515" t="str">
        <f t="shared" si="82"/>
        <v>1</v>
      </c>
      <c r="I515" t="str">
        <f>T("Y")</f>
        <v>Y</v>
      </c>
      <c r="J515">
        <v>60</v>
      </c>
      <c r="K515">
        <v>30</v>
      </c>
    </row>
    <row r="516" spans="1:11" x14ac:dyDescent="0.25">
      <c r="A516" t="str">
        <f t="shared" si="74"/>
        <v>3108</v>
      </c>
      <c r="B516" t="str">
        <f t="shared" si="75"/>
        <v/>
      </c>
      <c r="C516" t="str">
        <f>T("10/10/2013")</f>
        <v>10/10/2013</v>
      </c>
      <c r="D516" t="str">
        <f>T("00074333330")</f>
        <v>00074333330</v>
      </c>
      <c r="E516" t="str">
        <f>T("4530538")</f>
        <v>4530538</v>
      </c>
      <c r="F516" t="str">
        <f>T("1295888949")</f>
        <v>1295888949</v>
      </c>
      <c r="G516" t="str">
        <f t="shared" si="79"/>
        <v>Retail</v>
      </c>
      <c r="H516" t="str">
        <f t="shared" si="82"/>
        <v>1</v>
      </c>
      <c r="I516" t="str">
        <f>T("N")</f>
        <v>N</v>
      </c>
      <c r="J516">
        <v>30</v>
      </c>
      <c r="K516">
        <v>30</v>
      </c>
    </row>
    <row r="517" spans="1:11" x14ac:dyDescent="0.25">
      <c r="A517" t="str">
        <f t="shared" si="74"/>
        <v>3108</v>
      </c>
      <c r="B517" t="str">
        <f t="shared" si="75"/>
        <v/>
      </c>
      <c r="C517" t="str">
        <f>T("10/11/2013")</f>
        <v>10/11/2013</v>
      </c>
      <c r="D517" t="str">
        <f>T("00002814901")</f>
        <v>00002814901</v>
      </c>
      <c r="E517" t="str">
        <f>T("3958898")</f>
        <v>3958898</v>
      </c>
      <c r="F517" t="str">
        <f>T("1043382302")</f>
        <v>1043382302</v>
      </c>
      <c r="G517" t="str">
        <f t="shared" ref="G517:G548" si="83">T("Retail")</f>
        <v>Retail</v>
      </c>
      <c r="H517" t="str">
        <f t="shared" si="82"/>
        <v>1</v>
      </c>
      <c r="I517" t="str">
        <f>T("Y")</f>
        <v>Y</v>
      </c>
      <c r="J517">
        <v>2</v>
      </c>
      <c r="K517">
        <v>25</v>
      </c>
    </row>
    <row r="518" spans="1:11" x14ac:dyDescent="0.25">
      <c r="A518" t="str">
        <f t="shared" si="74"/>
        <v>3108</v>
      </c>
      <c r="B518" t="str">
        <f t="shared" si="75"/>
        <v/>
      </c>
      <c r="C518" t="str">
        <f>T("10/14/2013")</f>
        <v>10/14/2013</v>
      </c>
      <c r="D518" t="str">
        <f>T("00078049471")</f>
        <v>00078049471</v>
      </c>
      <c r="E518" t="str">
        <f>T("3958898")</f>
        <v>3958898</v>
      </c>
      <c r="F518" t="str">
        <f>T("1043382302")</f>
        <v>1043382302</v>
      </c>
      <c r="G518" t="str">
        <f t="shared" si="83"/>
        <v>Retail</v>
      </c>
      <c r="H518" t="str">
        <f t="shared" si="82"/>
        <v>1</v>
      </c>
      <c r="I518" t="str">
        <f>T("Y")</f>
        <v>Y</v>
      </c>
      <c r="J518">
        <v>160</v>
      </c>
      <c r="K518">
        <v>30</v>
      </c>
    </row>
    <row r="519" spans="1:11" x14ac:dyDescent="0.25">
      <c r="A519" t="str">
        <f t="shared" ref="A519:A582" si="84">T("3108")</f>
        <v>3108</v>
      </c>
      <c r="B519" t="str">
        <f t="shared" ref="B519:B582" si="85">T("")</f>
        <v/>
      </c>
      <c r="C519" t="str">
        <f>T("10/14/2013")</f>
        <v>10/14/2013</v>
      </c>
      <c r="D519" t="str">
        <f>T("58406044504")</f>
        <v>58406044504</v>
      </c>
      <c r="E519" t="str">
        <f>T("1715830")</f>
        <v>1715830</v>
      </c>
      <c r="F519" t="str">
        <f>T("1902887805")</f>
        <v>1902887805</v>
      </c>
      <c r="G519" t="str">
        <f t="shared" si="83"/>
        <v>Retail</v>
      </c>
      <c r="H519" t="str">
        <f t="shared" si="82"/>
        <v>1</v>
      </c>
      <c r="I519" t="str">
        <f>T("Y")</f>
        <v>Y</v>
      </c>
      <c r="J519">
        <v>4</v>
      </c>
      <c r="K519">
        <v>28</v>
      </c>
    </row>
    <row r="520" spans="1:11" x14ac:dyDescent="0.25">
      <c r="A520" t="str">
        <f t="shared" si="84"/>
        <v>3108</v>
      </c>
      <c r="B520" t="str">
        <f t="shared" si="85"/>
        <v/>
      </c>
      <c r="C520" t="str">
        <f>T("10/15/2013")</f>
        <v>10/15/2013</v>
      </c>
      <c r="D520" t="str">
        <f>T("00003218831")</f>
        <v>00003218831</v>
      </c>
      <c r="E520" t="str">
        <f>T("1715830")</f>
        <v>1715830</v>
      </c>
      <c r="F520" t="str">
        <f>T("1902887805")</f>
        <v>1902887805</v>
      </c>
      <c r="G520" t="str">
        <f t="shared" si="83"/>
        <v>Retail</v>
      </c>
      <c r="H520" t="str">
        <f>T("0")</f>
        <v>0</v>
      </c>
      <c r="I520" t="str">
        <f>T("Y")</f>
        <v>Y</v>
      </c>
      <c r="J520">
        <v>4</v>
      </c>
      <c r="K520">
        <v>28</v>
      </c>
    </row>
    <row r="521" spans="1:11" x14ac:dyDescent="0.25">
      <c r="A521" t="str">
        <f t="shared" si="84"/>
        <v>3108</v>
      </c>
      <c r="B521" t="str">
        <f t="shared" si="85"/>
        <v/>
      </c>
      <c r="C521" t="str">
        <f>T("10/15/2013")</f>
        <v>10/15/2013</v>
      </c>
      <c r="D521" t="str">
        <f>T("00004025943")</f>
        <v>00004025943</v>
      </c>
      <c r="E521" t="str">
        <f>T("4537809")</f>
        <v>4537809</v>
      </c>
      <c r="F521" t="str">
        <f>T("1518925809")</f>
        <v>1518925809</v>
      </c>
      <c r="G521" t="str">
        <f t="shared" si="83"/>
        <v>Retail</v>
      </c>
      <c r="H521" t="str">
        <f>T("1")</f>
        <v>1</v>
      </c>
      <c r="I521" t="str">
        <f>T("N")</f>
        <v>N</v>
      </c>
      <c r="J521">
        <v>60</v>
      </c>
      <c r="K521">
        <v>30</v>
      </c>
    </row>
    <row r="522" spans="1:11" x14ac:dyDescent="0.25">
      <c r="A522" t="str">
        <f t="shared" si="84"/>
        <v>3108</v>
      </c>
      <c r="B522" t="str">
        <f t="shared" si="85"/>
        <v/>
      </c>
      <c r="C522" t="str">
        <f>T("10/15/2013")</f>
        <v>10/15/2013</v>
      </c>
      <c r="D522" t="str">
        <f>T("00069100101")</f>
        <v>00069100101</v>
      </c>
      <c r="E522" t="str">
        <f>T("1466033")</f>
        <v>1466033</v>
      </c>
      <c r="F522" t="str">
        <f>T("1134100134")</f>
        <v>1134100134</v>
      </c>
      <c r="G522" t="str">
        <f t="shared" si="83"/>
        <v>Retail</v>
      </c>
      <c r="H522" t="str">
        <f>T("0")</f>
        <v>0</v>
      </c>
      <c r="I522" t="str">
        <f>T("N")</f>
        <v>N</v>
      </c>
      <c r="J522">
        <v>60</v>
      </c>
      <c r="K522">
        <v>30</v>
      </c>
    </row>
    <row r="523" spans="1:11" x14ac:dyDescent="0.25">
      <c r="A523" t="str">
        <f t="shared" si="84"/>
        <v>3108</v>
      </c>
      <c r="B523" t="str">
        <f t="shared" si="85"/>
        <v/>
      </c>
      <c r="C523" t="str">
        <f>T("10/16/2013")</f>
        <v>10/16/2013</v>
      </c>
      <c r="D523" t="str">
        <f>T("00069098038")</f>
        <v>00069098038</v>
      </c>
      <c r="E523" t="str">
        <f>T("1466033")</f>
        <v>1466033</v>
      </c>
      <c r="F523" t="str">
        <f>T("1134100134")</f>
        <v>1134100134</v>
      </c>
      <c r="G523" t="str">
        <f t="shared" si="83"/>
        <v>Retail</v>
      </c>
      <c r="H523" t="str">
        <f t="shared" ref="H523:H539" si="86">T("1")</f>
        <v>1</v>
      </c>
      <c r="I523" t="str">
        <f t="shared" ref="I523:I530" si="87">T("Y")</f>
        <v>Y</v>
      </c>
      <c r="J523">
        <v>21</v>
      </c>
      <c r="K523">
        <v>21</v>
      </c>
    </row>
    <row r="524" spans="1:11" x14ac:dyDescent="0.25">
      <c r="A524" t="str">
        <f t="shared" si="84"/>
        <v>3108</v>
      </c>
      <c r="B524" t="str">
        <f t="shared" si="85"/>
        <v/>
      </c>
      <c r="C524" t="str">
        <f>T("10/16/2013")</f>
        <v>10/16/2013</v>
      </c>
      <c r="D524" t="str">
        <f>T("00074433902")</f>
        <v>00074433902</v>
      </c>
      <c r="E524" t="str">
        <f t="shared" ref="E524:E530" si="88">T("1715830")</f>
        <v>1715830</v>
      </c>
      <c r="F524" t="str">
        <f t="shared" ref="F524:F530" si="89">T("1902887805")</f>
        <v>1902887805</v>
      </c>
      <c r="G524" t="str">
        <f t="shared" si="83"/>
        <v>Retail</v>
      </c>
      <c r="H524" t="str">
        <f t="shared" si="86"/>
        <v>1</v>
      </c>
      <c r="I524" t="str">
        <f t="shared" si="87"/>
        <v>Y</v>
      </c>
      <c r="J524">
        <v>0</v>
      </c>
      <c r="K524">
        <v>0</v>
      </c>
    </row>
    <row r="525" spans="1:11" x14ac:dyDescent="0.25">
      <c r="A525" t="str">
        <f t="shared" si="84"/>
        <v>3108</v>
      </c>
      <c r="B525" t="str">
        <f t="shared" si="85"/>
        <v/>
      </c>
      <c r="C525" t="str">
        <f t="shared" ref="C525:C530" si="90">T("10/17/2013")</f>
        <v>10/17/2013</v>
      </c>
      <c r="D525" t="str">
        <f>T("00004035730")</f>
        <v>00004035730</v>
      </c>
      <c r="E525" t="str">
        <f t="shared" si="88"/>
        <v>1715830</v>
      </c>
      <c r="F525" t="str">
        <f t="shared" si="89"/>
        <v>1902887805</v>
      </c>
      <c r="G525" t="str">
        <f t="shared" si="83"/>
        <v>Retail</v>
      </c>
      <c r="H525" t="str">
        <f t="shared" si="86"/>
        <v>1</v>
      </c>
      <c r="I525" t="str">
        <f t="shared" si="87"/>
        <v>Y</v>
      </c>
      <c r="J525">
        <v>2</v>
      </c>
      <c r="K525">
        <v>28</v>
      </c>
    </row>
    <row r="526" spans="1:11" x14ac:dyDescent="0.25">
      <c r="A526" t="str">
        <f t="shared" si="84"/>
        <v>3108</v>
      </c>
      <c r="B526" t="str">
        <f t="shared" si="85"/>
        <v/>
      </c>
      <c r="C526" t="str">
        <f t="shared" si="90"/>
        <v>10/17/2013</v>
      </c>
      <c r="D526" t="str">
        <f>T("00074433902")</f>
        <v>00074433902</v>
      </c>
      <c r="E526" t="str">
        <f t="shared" si="88"/>
        <v>1715830</v>
      </c>
      <c r="F526" t="str">
        <f t="shared" si="89"/>
        <v>1902887805</v>
      </c>
      <c r="G526" t="str">
        <f t="shared" si="83"/>
        <v>Retail</v>
      </c>
      <c r="H526" t="str">
        <f t="shared" si="86"/>
        <v>1</v>
      </c>
      <c r="I526" t="str">
        <f t="shared" si="87"/>
        <v>Y</v>
      </c>
      <c r="J526">
        <v>2</v>
      </c>
      <c r="K526">
        <v>28</v>
      </c>
    </row>
    <row r="527" spans="1:11" x14ac:dyDescent="0.25">
      <c r="A527" t="str">
        <f t="shared" si="84"/>
        <v>3108</v>
      </c>
      <c r="B527" t="str">
        <f t="shared" si="85"/>
        <v/>
      </c>
      <c r="C527" t="str">
        <f t="shared" si="90"/>
        <v>10/17/2013</v>
      </c>
      <c r="D527" t="str">
        <f>T("55513007330")</f>
        <v>55513007330</v>
      </c>
      <c r="E527" t="str">
        <f t="shared" si="88"/>
        <v>1715830</v>
      </c>
      <c r="F527" t="str">
        <f t="shared" si="89"/>
        <v>1902887805</v>
      </c>
      <c r="G527" t="str">
        <f t="shared" si="83"/>
        <v>Retail</v>
      </c>
      <c r="H527" t="str">
        <f t="shared" si="86"/>
        <v>1</v>
      </c>
      <c r="I527" t="str">
        <f t="shared" si="87"/>
        <v>Y</v>
      </c>
      <c r="J527">
        <v>30</v>
      </c>
      <c r="K527">
        <v>30</v>
      </c>
    </row>
    <row r="528" spans="1:11" x14ac:dyDescent="0.25">
      <c r="A528" t="str">
        <f t="shared" si="84"/>
        <v>3108</v>
      </c>
      <c r="B528" t="str">
        <f t="shared" si="85"/>
        <v/>
      </c>
      <c r="C528" t="str">
        <f t="shared" si="90"/>
        <v>10/17/2013</v>
      </c>
      <c r="D528" t="str">
        <f>T("55513092410")</f>
        <v>55513092410</v>
      </c>
      <c r="E528" t="str">
        <f t="shared" si="88"/>
        <v>1715830</v>
      </c>
      <c r="F528" t="str">
        <f t="shared" si="89"/>
        <v>1902887805</v>
      </c>
      <c r="G528" t="str">
        <f t="shared" si="83"/>
        <v>Retail</v>
      </c>
      <c r="H528" t="str">
        <f t="shared" si="86"/>
        <v>1</v>
      </c>
      <c r="I528" t="str">
        <f t="shared" si="87"/>
        <v>Y</v>
      </c>
      <c r="J528">
        <v>2</v>
      </c>
      <c r="K528">
        <v>28</v>
      </c>
    </row>
    <row r="529" spans="1:11" x14ac:dyDescent="0.25">
      <c r="A529" t="str">
        <f t="shared" si="84"/>
        <v>3108</v>
      </c>
      <c r="B529" t="str">
        <f t="shared" si="85"/>
        <v/>
      </c>
      <c r="C529" t="str">
        <f t="shared" si="90"/>
        <v>10/17/2013</v>
      </c>
      <c r="D529" t="str">
        <f>T("68382004603")</f>
        <v>68382004603</v>
      </c>
      <c r="E529" t="str">
        <f t="shared" si="88"/>
        <v>1715830</v>
      </c>
      <c r="F529" t="str">
        <f t="shared" si="89"/>
        <v>1902887805</v>
      </c>
      <c r="G529" t="str">
        <f t="shared" si="83"/>
        <v>Retail</v>
      </c>
      <c r="H529" t="str">
        <f t="shared" si="86"/>
        <v>1</v>
      </c>
      <c r="I529" t="str">
        <f t="shared" si="87"/>
        <v>Y</v>
      </c>
      <c r="J529">
        <v>168</v>
      </c>
      <c r="K529">
        <v>28</v>
      </c>
    </row>
    <row r="530" spans="1:11" x14ac:dyDescent="0.25">
      <c r="A530" t="str">
        <f t="shared" si="84"/>
        <v>3108</v>
      </c>
      <c r="B530" t="str">
        <f t="shared" si="85"/>
        <v/>
      </c>
      <c r="C530" t="str">
        <f t="shared" si="90"/>
        <v>10/17/2013</v>
      </c>
      <c r="D530" t="str">
        <f>T("68546031730")</f>
        <v>68546031730</v>
      </c>
      <c r="E530" t="str">
        <f t="shared" si="88"/>
        <v>1715830</v>
      </c>
      <c r="F530" t="str">
        <f t="shared" si="89"/>
        <v>1902887805</v>
      </c>
      <c r="G530" t="str">
        <f t="shared" si="83"/>
        <v>Retail</v>
      </c>
      <c r="H530" t="str">
        <f t="shared" si="86"/>
        <v>1</v>
      </c>
      <c r="I530" t="str">
        <f t="shared" si="87"/>
        <v>Y</v>
      </c>
      <c r="J530">
        <v>2</v>
      </c>
      <c r="K530">
        <v>60</v>
      </c>
    </row>
    <row r="531" spans="1:11" x14ac:dyDescent="0.25">
      <c r="A531" t="str">
        <f t="shared" si="84"/>
        <v>3108</v>
      </c>
      <c r="B531" t="str">
        <f t="shared" si="85"/>
        <v/>
      </c>
      <c r="C531" t="str">
        <f>T("10/18/2013")</f>
        <v>10/18/2013</v>
      </c>
      <c r="D531" t="str">
        <f>T("00054016325")</f>
        <v>00054016325</v>
      </c>
      <c r="E531" t="str">
        <f>T("4513619")</f>
        <v>4513619</v>
      </c>
      <c r="F531" t="str">
        <f>T("1184733669")</f>
        <v>1184733669</v>
      </c>
      <c r="G531" t="str">
        <f t="shared" si="83"/>
        <v>Retail</v>
      </c>
      <c r="H531" t="str">
        <f t="shared" si="86"/>
        <v>1</v>
      </c>
      <c r="I531" t="str">
        <f>T("N")</f>
        <v>N</v>
      </c>
      <c r="J531">
        <v>180</v>
      </c>
      <c r="K531">
        <v>30</v>
      </c>
    </row>
    <row r="532" spans="1:11" x14ac:dyDescent="0.25">
      <c r="A532" t="str">
        <f t="shared" si="84"/>
        <v>3108</v>
      </c>
      <c r="B532" t="str">
        <f t="shared" si="85"/>
        <v/>
      </c>
      <c r="C532" t="str">
        <f>T("10/18/2013")</f>
        <v>10/18/2013</v>
      </c>
      <c r="D532" t="str">
        <f>T("55111052601")</f>
        <v>55111052601</v>
      </c>
      <c r="E532" t="str">
        <f>T("4513619")</f>
        <v>4513619</v>
      </c>
      <c r="F532" t="str">
        <f>T("1184733669")</f>
        <v>1184733669</v>
      </c>
      <c r="G532" t="str">
        <f t="shared" si="83"/>
        <v>Retail</v>
      </c>
      <c r="H532" t="str">
        <f t="shared" si="86"/>
        <v>1</v>
      </c>
      <c r="I532" t="str">
        <f>T("N")</f>
        <v>N</v>
      </c>
      <c r="J532">
        <v>180</v>
      </c>
      <c r="K532">
        <v>30</v>
      </c>
    </row>
    <row r="533" spans="1:11" x14ac:dyDescent="0.25">
      <c r="A533" t="str">
        <f t="shared" si="84"/>
        <v>3108</v>
      </c>
      <c r="B533" t="str">
        <f t="shared" si="85"/>
        <v/>
      </c>
      <c r="C533" t="str">
        <f>T("10/18/2013")</f>
        <v>10/18/2013</v>
      </c>
      <c r="D533" t="str">
        <f>T("59572040500")</f>
        <v>59572040500</v>
      </c>
      <c r="E533" t="str">
        <f>T("1715830")</f>
        <v>1715830</v>
      </c>
      <c r="F533" t="str">
        <f>T("1902887805")</f>
        <v>1902887805</v>
      </c>
      <c r="G533" t="str">
        <f t="shared" si="83"/>
        <v>Retail</v>
      </c>
      <c r="H533" t="str">
        <f t="shared" si="86"/>
        <v>1</v>
      </c>
      <c r="I533" t="str">
        <f>T("Y")</f>
        <v>Y</v>
      </c>
      <c r="J533">
        <v>21</v>
      </c>
      <c r="K533">
        <v>28</v>
      </c>
    </row>
    <row r="534" spans="1:11" x14ac:dyDescent="0.25">
      <c r="A534" t="str">
        <f t="shared" si="84"/>
        <v>3108</v>
      </c>
      <c r="B534" t="str">
        <f t="shared" si="85"/>
        <v/>
      </c>
      <c r="C534" t="str">
        <f>T("10/21/2013")</f>
        <v>10/21/2013</v>
      </c>
      <c r="D534" t="str">
        <f>T("00074433902")</f>
        <v>00074433902</v>
      </c>
      <c r="E534" t="str">
        <f>T("1715830")</f>
        <v>1715830</v>
      </c>
      <c r="F534" t="str">
        <f>T("1902887805")</f>
        <v>1902887805</v>
      </c>
      <c r="G534" t="str">
        <f t="shared" si="83"/>
        <v>Retail</v>
      </c>
      <c r="H534" t="str">
        <f t="shared" si="86"/>
        <v>1</v>
      </c>
      <c r="I534" t="str">
        <f>T("Y")</f>
        <v>Y</v>
      </c>
      <c r="J534">
        <v>4</v>
      </c>
      <c r="K534">
        <v>28</v>
      </c>
    </row>
    <row r="535" spans="1:11" x14ac:dyDescent="0.25">
      <c r="A535" t="str">
        <f t="shared" si="84"/>
        <v>3108</v>
      </c>
      <c r="B535" t="str">
        <f t="shared" si="85"/>
        <v/>
      </c>
      <c r="C535" t="str">
        <f>T("10/21/2013")</f>
        <v>10/21/2013</v>
      </c>
      <c r="D535" t="str">
        <f>T("00093747701")</f>
        <v>00093747701</v>
      </c>
      <c r="E535" t="str">
        <f>T("4594708")</f>
        <v>4594708</v>
      </c>
      <c r="F535" t="str">
        <f>T("1114934122")</f>
        <v>1114934122</v>
      </c>
      <c r="G535" t="str">
        <f t="shared" si="83"/>
        <v>Retail</v>
      </c>
      <c r="H535" t="str">
        <f t="shared" si="86"/>
        <v>1</v>
      </c>
      <c r="I535" t="str">
        <f>T("N")</f>
        <v>N</v>
      </c>
      <c r="J535">
        <v>120</v>
      </c>
      <c r="K535">
        <v>30</v>
      </c>
    </row>
    <row r="536" spans="1:11" x14ac:dyDescent="0.25">
      <c r="A536" t="str">
        <f t="shared" si="84"/>
        <v>3108</v>
      </c>
      <c r="B536" t="str">
        <f t="shared" si="85"/>
        <v/>
      </c>
      <c r="C536" t="str">
        <f>T("10/21/2013")</f>
        <v>10/21/2013</v>
      </c>
      <c r="D536" t="str">
        <f>T("61958070101")</f>
        <v>61958070101</v>
      </c>
      <c r="E536" t="str">
        <f>T("4530538")</f>
        <v>4530538</v>
      </c>
      <c r="F536" t="str">
        <f>T("1295888949")</f>
        <v>1295888949</v>
      </c>
      <c r="G536" t="str">
        <f t="shared" si="83"/>
        <v>Retail</v>
      </c>
      <c r="H536" t="str">
        <f t="shared" si="86"/>
        <v>1</v>
      </c>
      <c r="I536" t="str">
        <f>T("N")</f>
        <v>N</v>
      </c>
      <c r="J536">
        <v>30</v>
      </c>
      <c r="K536">
        <v>30</v>
      </c>
    </row>
    <row r="537" spans="1:11" x14ac:dyDescent="0.25">
      <c r="A537" t="str">
        <f t="shared" si="84"/>
        <v>3108</v>
      </c>
      <c r="B537" t="str">
        <f t="shared" si="85"/>
        <v/>
      </c>
      <c r="C537" t="str">
        <f>T("10/22/2013")</f>
        <v>10/22/2013</v>
      </c>
      <c r="D537" t="str">
        <f>T("00054016325")</f>
        <v>00054016325</v>
      </c>
      <c r="E537" t="str">
        <f>T("4562977")</f>
        <v>4562977</v>
      </c>
      <c r="F537" t="str">
        <f>T("1669570412")</f>
        <v>1669570412</v>
      </c>
      <c r="G537" t="str">
        <f t="shared" si="83"/>
        <v>Retail</v>
      </c>
      <c r="H537" t="str">
        <f t="shared" si="86"/>
        <v>1</v>
      </c>
      <c r="I537" t="str">
        <f>T("N")</f>
        <v>N</v>
      </c>
      <c r="J537">
        <v>240</v>
      </c>
      <c r="K537">
        <v>30</v>
      </c>
    </row>
    <row r="538" spans="1:11" x14ac:dyDescent="0.25">
      <c r="A538" t="str">
        <f t="shared" si="84"/>
        <v>3108</v>
      </c>
      <c r="B538" t="str">
        <f t="shared" si="85"/>
        <v/>
      </c>
      <c r="C538" t="str">
        <f>T("10/22/2013")</f>
        <v>10/22/2013</v>
      </c>
      <c r="D538" t="str">
        <f>T("00781210301")</f>
        <v>00781210301</v>
      </c>
      <c r="E538" t="str">
        <f>T("4548802")</f>
        <v>4548802</v>
      </c>
      <c r="F538" t="str">
        <f>T("1841459328")</f>
        <v>1841459328</v>
      </c>
      <c r="G538" t="str">
        <f t="shared" si="83"/>
        <v>Retail</v>
      </c>
      <c r="H538" t="str">
        <f t="shared" si="86"/>
        <v>1</v>
      </c>
      <c r="I538" t="str">
        <f>T("N")</f>
        <v>N</v>
      </c>
      <c r="J538">
        <v>180</v>
      </c>
      <c r="K538">
        <v>30</v>
      </c>
    </row>
    <row r="539" spans="1:11" x14ac:dyDescent="0.25">
      <c r="A539" t="str">
        <f t="shared" si="84"/>
        <v>3108</v>
      </c>
      <c r="B539" t="str">
        <f t="shared" si="85"/>
        <v/>
      </c>
      <c r="C539" t="str">
        <f>T("10/22/2013")</f>
        <v>10/22/2013</v>
      </c>
      <c r="D539" t="str">
        <f>T("50419042101")</f>
        <v>50419042101</v>
      </c>
      <c r="E539" t="str">
        <f>T("1715830")</f>
        <v>1715830</v>
      </c>
      <c r="F539" t="str">
        <f>T("1902887805")</f>
        <v>1902887805</v>
      </c>
      <c r="G539" t="str">
        <f t="shared" si="83"/>
        <v>Retail</v>
      </c>
      <c r="H539" t="str">
        <f t="shared" si="86"/>
        <v>1</v>
      </c>
      <c r="I539" t="str">
        <f>T("Y")</f>
        <v>Y</v>
      </c>
      <c r="J539">
        <v>1</v>
      </c>
      <c r="K539">
        <v>30</v>
      </c>
    </row>
    <row r="540" spans="1:11" x14ac:dyDescent="0.25">
      <c r="A540" t="str">
        <f t="shared" si="84"/>
        <v>3108</v>
      </c>
      <c r="B540" t="str">
        <f t="shared" si="85"/>
        <v/>
      </c>
      <c r="C540" t="str">
        <f>T("10/23/2013")</f>
        <v>10/23/2013</v>
      </c>
      <c r="D540" t="str">
        <f>T("13533080024")</f>
        <v>13533080024</v>
      </c>
      <c r="E540" t="str">
        <f>T("0591796")</f>
        <v>0591796</v>
      </c>
      <c r="F540" t="str">
        <f>T("1013998921")</f>
        <v>1013998921</v>
      </c>
      <c r="G540" t="str">
        <f t="shared" si="83"/>
        <v>Retail</v>
      </c>
      <c r="H540" t="str">
        <f>T("0")</f>
        <v>0</v>
      </c>
      <c r="I540" t="str">
        <f>T("Y")</f>
        <v>Y</v>
      </c>
      <c r="J540" s="1">
        <v>1000</v>
      </c>
      <c r="K540">
        <v>28</v>
      </c>
    </row>
    <row r="541" spans="1:11" x14ac:dyDescent="0.25">
      <c r="A541" t="str">
        <f t="shared" si="84"/>
        <v>3108</v>
      </c>
      <c r="B541" t="str">
        <f t="shared" si="85"/>
        <v/>
      </c>
      <c r="C541" t="str">
        <f>T("10/24/2013")</f>
        <v>10/24/2013</v>
      </c>
      <c r="D541" t="str">
        <f>T("00078060751")</f>
        <v>00078060751</v>
      </c>
      <c r="E541" t="str">
        <f>T("1715830")</f>
        <v>1715830</v>
      </c>
      <c r="F541" t="str">
        <f>T("1902887805")</f>
        <v>1902887805</v>
      </c>
      <c r="G541" t="str">
        <f t="shared" si="83"/>
        <v>Retail</v>
      </c>
      <c r="H541" t="str">
        <f>T("0")</f>
        <v>0</v>
      </c>
      <c r="I541" t="str">
        <f>T("Y")</f>
        <v>Y</v>
      </c>
      <c r="J541">
        <v>28</v>
      </c>
      <c r="K541">
        <v>28</v>
      </c>
    </row>
    <row r="542" spans="1:11" x14ac:dyDescent="0.25">
      <c r="A542" t="str">
        <f t="shared" si="84"/>
        <v>3108</v>
      </c>
      <c r="B542" t="str">
        <f t="shared" si="85"/>
        <v/>
      </c>
      <c r="C542" t="str">
        <f>T("10/24/2013")</f>
        <v>10/24/2013</v>
      </c>
      <c r="D542" t="str">
        <f>T("50474071079")</f>
        <v>50474071079</v>
      </c>
      <c r="E542" t="str">
        <f>T("4509242")</f>
        <v>4509242</v>
      </c>
      <c r="F542" t="str">
        <f>T("1164403069")</f>
        <v>1164403069</v>
      </c>
      <c r="G542" t="str">
        <f t="shared" si="83"/>
        <v>Retail</v>
      </c>
      <c r="H542" t="str">
        <f t="shared" ref="H542:H556" si="91">T("1")</f>
        <v>1</v>
      </c>
      <c r="I542" t="str">
        <f>T("Y")</f>
        <v>Y</v>
      </c>
      <c r="J542">
        <v>1</v>
      </c>
      <c r="K542">
        <v>30</v>
      </c>
    </row>
    <row r="543" spans="1:11" x14ac:dyDescent="0.25">
      <c r="A543" t="str">
        <f t="shared" si="84"/>
        <v>3108</v>
      </c>
      <c r="B543" t="str">
        <f t="shared" si="85"/>
        <v/>
      </c>
      <c r="C543" t="str">
        <f>T("10/25/2013")</f>
        <v>10/25/2013</v>
      </c>
      <c r="D543" t="str">
        <f>T("58406044504")</f>
        <v>58406044504</v>
      </c>
      <c r="E543" t="str">
        <f>T("1715830")</f>
        <v>1715830</v>
      </c>
      <c r="F543" t="str">
        <f>T("1902887805")</f>
        <v>1902887805</v>
      </c>
      <c r="G543" t="str">
        <f t="shared" si="83"/>
        <v>Retail</v>
      </c>
      <c r="H543" t="str">
        <f t="shared" si="91"/>
        <v>1</v>
      </c>
      <c r="I543" t="str">
        <f>T("Y")</f>
        <v>Y</v>
      </c>
      <c r="J543">
        <v>4</v>
      </c>
      <c r="K543">
        <v>28</v>
      </c>
    </row>
    <row r="544" spans="1:11" x14ac:dyDescent="0.25">
      <c r="A544" t="str">
        <f t="shared" si="84"/>
        <v>3108</v>
      </c>
      <c r="B544" t="str">
        <f t="shared" si="85"/>
        <v/>
      </c>
      <c r="C544" t="str">
        <f>T("10/28/2013")</f>
        <v>10/28/2013</v>
      </c>
      <c r="D544" t="str">
        <f>T("00074333330")</f>
        <v>00074333330</v>
      </c>
      <c r="E544" t="str">
        <f>T("5905736")</f>
        <v>5905736</v>
      </c>
      <c r="F544" t="str">
        <f>T("1659638138")</f>
        <v>1659638138</v>
      </c>
      <c r="G544" t="str">
        <f t="shared" si="83"/>
        <v>Retail</v>
      </c>
      <c r="H544" t="str">
        <f t="shared" si="91"/>
        <v>1</v>
      </c>
      <c r="I544" t="str">
        <f t="shared" ref="I544:I552" si="92">T("N")</f>
        <v>N</v>
      </c>
      <c r="J544">
        <v>30</v>
      </c>
      <c r="K544">
        <v>30</v>
      </c>
    </row>
    <row r="545" spans="1:11" x14ac:dyDescent="0.25">
      <c r="A545" t="str">
        <f t="shared" si="84"/>
        <v>3108</v>
      </c>
      <c r="B545" t="str">
        <f t="shared" si="85"/>
        <v/>
      </c>
      <c r="C545" t="str">
        <f>T("10/28/2013")</f>
        <v>10/28/2013</v>
      </c>
      <c r="D545" t="str">
        <f>T("00591222215")</f>
        <v>00591222215</v>
      </c>
      <c r="E545" t="str">
        <f>T("4519344")</f>
        <v>4519344</v>
      </c>
      <c r="F545" t="str">
        <f>T("1801905385")</f>
        <v>1801905385</v>
      </c>
      <c r="G545" t="str">
        <f t="shared" si="83"/>
        <v>Retail</v>
      </c>
      <c r="H545" t="str">
        <f t="shared" si="91"/>
        <v>1</v>
      </c>
      <c r="I545" t="str">
        <f t="shared" si="92"/>
        <v>N</v>
      </c>
      <c r="J545">
        <v>240</v>
      </c>
      <c r="K545">
        <v>30</v>
      </c>
    </row>
    <row r="546" spans="1:11" x14ac:dyDescent="0.25">
      <c r="A546" t="str">
        <f t="shared" si="84"/>
        <v>3108</v>
      </c>
      <c r="B546" t="str">
        <f t="shared" si="85"/>
        <v/>
      </c>
      <c r="C546" t="str">
        <f>T("10/28/2013")</f>
        <v>10/28/2013</v>
      </c>
      <c r="D546" t="str">
        <f>T("59676056630")</f>
        <v>59676056630</v>
      </c>
      <c r="E546" t="str">
        <f>T("5905736")</f>
        <v>5905736</v>
      </c>
      <c r="F546" t="str">
        <f>T("1659638138")</f>
        <v>1659638138</v>
      </c>
      <c r="G546" t="str">
        <f t="shared" si="83"/>
        <v>Retail</v>
      </c>
      <c r="H546" t="str">
        <f t="shared" si="91"/>
        <v>1</v>
      </c>
      <c r="I546" t="str">
        <f t="shared" si="92"/>
        <v>N</v>
      </c>
      <c r="J546">
        <v>30</v>
      </c>
      <c r="K546">
        <v>30</v>
      </c>
    </row>
    <row r="547" spans="1:11" x14ac:dyDescent="0.25">
      <c r="A547" t="str">
        <f t="shared" si="84"/>
        <v>3108</v>
      </c>
      <c r="B547" t="str">
        <f t="shared" si="85"/>
        <v/>
      </c>
      <c r="C547" t="str">
        <f>T("10/28/2013")</f>
        <v>10/28/2013</v>
      </c>
      <c r="D547" t="str">
        <f>T("61958070101")</f>
        <v>61958070101</v>
      </c>
      <c r="E547" t="str">
        <f>T("5905736")</f>
        <v>5905736</v>
      </c>
      <c r="F547" t="str">
        <f>T("1659638138")</f>
        <v>1659638138</v>
      </c>
      <c r="G547" t="str">
        <f t="shared" si="83"/>
        <v>Retail</v>
      </c>
      <c r="H547" t="str">
        <f t="shared" si="91"/>
        <v>1</v>
      </c>
      <c r="I547" t="str">
        <f t="shared" si="92"/>
        <v>N</v>
      </c>
      <c r="J547">
        <v>30</v>
      </c>
      <c r="K547">
        <v>30</v>
      </c>
    </row>
    <row r="548" spans="1:11" x14ac:dyDescent="0.25">
      <c r="A548" t="str">
        <f t="shared" si="84"/>
        <v>3108</v>
      </c>
      <c r="B548" t="str">
        <f t="shared" si="85"/>
        <v/>
      </c>
      <c r="C548" t="str">
        <f>T("10/29/2013")</f>
        <v>10/29/2013</v>
      </c>
      <c r="D548" t="str">
        <f>T("00004026001")</f>
        <v>00004026001</v>
      </c>
      <c r="E548" t="str">
        <f>T("4513619")</f>
        <v>4513619</v>
      </c>
      <c r="F548" t="str">
        <f>T("1184733669")</f>
        <v>1184733669</v>
      </c>
      <c r="G548" t="str">
        <f t="shared" si="83"/>
        <v>Retail</v>
      </c>
      <c r="H548" t="str">
        <f t="shared" si="91"/>
        <v>1</v>
      </c>
      <c r="I548" t="str">
        <f t="shared" si="92"/>
        <v>N</v>
      </c>
      <c r="J548">
        <v>60</v>
      </c>
      <c r="K548">
        <v>30</v>
      </c>
    </row>
    <row r="549" spans="1:11" x14ac:dyDescent="0.25">
      <c r="A549" t="str">
        <f t="shared" si="84"/>
        <v>3108</v>
      </c>
      <c r="B549" t="str">
        <f t="shared" si="85"/>
        <v/>
      </c>
      <c r="C549" t="str">
        <f>T("10/29/2013")</f>
        <v>10/29/2013</v>
      </c>
      <c r="D549" t="str">
        <f>T("00469061773")</f>
        <v>00469061773</v>
      </c>
      <c r="E549" t="str">
        <f>T("4513619")</f>
        <v>4513619</v>
      </c>
      <c r="F549" t="str">
        <f>T("1184733669")</f>
        <v>1184733669</v>
      </c>
      <c r="G549" t="str">
        <f t="shared" ref="G549:G555" si="93">T("Retail")</f>
        <v>Retail</v>
      </c>
      <c r="H549" t="str">
        <f t="shared" si="91"/>
        <v>1</v>
      </c>
      <c r="I549" t="str">
        <f t="shared" si="92"/>
        <v>N</v>
      </c>
      <c r="J549">
        <v>120</v>
      </c>
      <c r="K549">
        <v>30</v>
      </c>
    </row>
    <row r="550" spans="1:11" x14ac:dyDescent="0.25">
      <c r="A550" t="str">
        <f t="shared" si="84"/>
        <v>3108</v>
      </c>
      <c r="B550" t="str">
        <f t="shared" si="85"/>
        <v/>
      </c>
      <c r="C550" t="str">
        <f>T("10/30/2013")</f>
        <v>10/30/2013</v>
      </c>
      <c r="D550" t="str">
        <f>T("00008104005")</f>
        <v>00008104005</v>
      </c>
      <c r="E550" t="str">
        <f>T("4548802")</f>
        <v>4548802</v>
      </c>
      <c r="F550" t="str">
        <f>T("1841459328")</f>
        <v>1841459328</v>
      </c>
      <c r="G550" t="str">
        <f t="shared" si="93"/>
        <v>Retail</v>
      </c>
      <c r="H550" t="str">
        <f t="shared" si="91"/>
        <v>1</v>
      </c>
      <c r="I550" t="str">
        <f t="shared" si="92"/>
        <v>N</v>
      </c>
      <c r="J550">
        <v>30</v>
      </c>
      <c r="K550">
        <v>30</v>
      </c>
    </row>
    <row r="551" spans="1:11" x14ac:dyDescent="0.25">
      <c r="A551" t="str">
        <f t="shared" si="84"/>
        <v>3108</v>
      </c>
      <c r="B551" t="str">
        <f t="shared" si="85"/>
        <v/>
      </c>
      <c r="C551" t="str">
        <f>T("10/30/2013")</f>
        <v>10/30/2013</v>
      </c>
      <c r="D551" t="str">
        <f>T("00469061773")</f>
        <v>00469061773</v>
      </c>
      <c r="E551" t="str">
        <f>T("4537809")</f>
        <v>4537809</v>
      </c>
      <c r="F551" t="str">
        <f>T("1518925809")</f>
        <v>1518925809</v>
      </c>
      <c r="G551" t="str">
        <f t="shared" si="93"/>
        <v>Retail</v>
      </c>
      <c r="H551" t="str">
        <f t="shared" si="91"/>
        <v>1</v>
      </c>
      <c r="I551" t="str">
        <f t="shared" si="92"/>
        <v>N</v>
      </c>
      <c r="J551">
        <v>60</v>
      </c>
      <c r="K551">
        <v>30</v>
      </c>
    </row>
    <row r="552" spans="1:11" x14ac:dyDescent="0.25">
      <c r="A552" t="str">
        <f t="shared" si="84"/>
        <v>3108</v>
      </c>
      <c r="B552" t="str">
        <f t="shared" si="85"/>
        <v/>
      </c>
      <c r="C552" t="str">
        <f>T("10/31/2013")</f>
        <v>10/31/2013</v>
      </c>
      <c r="D552" t="str">
        <f>T("15584010101")</f>
        <v>15584010101</v>
      </c>
      <c r="E552" t="str">
        <f>T("4558459")</f>
        <v>4558459</v>
      </c>
      <c r="F552" t="str">
        <f>T("1851461933")</f>
        <v>1851461933</v>
      </c>
      <c r="G552" t="str">
        <f t="shared" si="93"/>
        <v>Retail</v>
      </c>
      <c r="H552" t="str">
        <f t="shared" si="91"/>
        <v>1</v>
      </c>
      <c r="I552" t="str">
        <f t="shared" si="92"/>
        <v>N</v>
      </c>
      <c r="J552">
        <v>30</v>
      </c>
      <c r="K552">
        <v>30</v>
      </c>
    </row>
    <row r="553" spans="1:11" x14ac:dyDescent="0.25">
      <c r="A553" t="str">
        <f t="shared" si="84"/>
        <v>3108</v>
      </c>
      <c r="B553" t="str">
        <f t="shared" si="85"/>
        <v/>
      </c>
      <c r="C553" t="str">
        <f>T("11/1/2013")</f>
        <v>11/1/2013</v>
      </c>
      <c r="D553" t="str">
        <f>T("00074379902")</f>
        <v>00074379902</v>
      </c>
      <c r="E553" t="str">
        <f>T("1715830")</f>
        <v>1715830</v>
      </c>
      <c r="F553" t="str">
        <f>T("1902887805")</f>
        <v>1902887805</v>
      </c>
      <c r="G553" t="str">
        <f t="shared" si="93"/>
        <v>Retail</v>
      </c>
      <c r="H553" t="str">
        <f t="shared" si="91"/>
        <v>1</v>
      </c>
      <c r="I553" t="str">
        <f>T("Y")</f>
        <v>Y</v>
      </c>
      <c r="J553">
        <v>4</v>
      </c>
      <c r="K553">
        <v>28</v>
      </c>
    </row>
    <row r="554" spans="1:11" x14ac:dyDescent="0.25">
      <c r="A554" t="str">
        <f t="shared" si="84"/>
        <v>3108</v>
      </c>
      <c r="B554" t="str">
        <f t="shared" si="85"/>
        <v/>
      </c>
      <c r="C554" t="str">
        <f>T("11/1/2013")</f>
        <v>11/1/2013</v>
      </c>
      <c r="D554" t="str">
        <f>T("00074433902")</f>
        <v>00074433902</v>
      </c>
      <c r="E554" t="str">
        <f>T("1715830")</f>
        <v>1715830</v>
      </c>
      <c r="F554" t="str">
        <f>T("1902887805")</f>
        <v>1902887805</v>
      </c>
      <c r="G554" t="str">
        <f t="shared" si="93"/>
        <v>Retail</v>
      </c>
      <c r="H554" t="str">
        <f t="shared" si="91"/>
        <v>1</v>
      </c>
      <c r="I554" t="str">
        <f>T("Y")</f>
        <v>Y</v>
      </c>
      <c r="J554">
        <v>0</v>
      </c>
      <c r="K554">
        <v>0</v>
      </c>
    </row>
    <row r="555" spans="1:11" x14ac:dyDescent="0.25">
      <c r="A555" t="str">
        <f t="shared" si="84"/>
        <v>3108</v>
      </c>
      <c r="B555" t="str">
        <f t="shared" si="85"/>
        <v/>
      </c>
      <c r="C555" t="str">
        <f>T("11/1/2013")</f>
        <v>11/1/2013</v>
      </c>
      <c r="D555" t="str">
        <f>T("00078043815")</f>
        <v>00078043815</v>
      </c>
      <c r="E555" t="str">
        <f>T("1715830")</f>
        <v>1715830</v>
      </c>
      <c r="F555" t="str">
        <f>T("1902887805")</f>
        <v>1902887805</v>
      </c>
      <c r="G555" t="str">
        <f t="shared" si="93"/>
        <v>Retail</v>
      </c>
      <c r="H555" t="str">
        <f t="shared" si="91"/>
        <v>1</v>
      </c>
      <c r="I555" t="str">
        <f>T("Y")</f>
        <v>Y</v>
      </c>
      <c r="J555">
        <v>30</v>
      </c>
      <c r="K555">
        <v>30</v>
      </c>
    </row>
    <row r="556" spans="1:11" x14ac:dyDescent="0.25">
      <c r="A556" t="str">
        <f t="shared" si="84"/>
        <v>3108</v>
      </c>
      <c r="B556" t="str">
        <f t="shared" si="85"/>
        <v/>
      </c>
      <c r="C556" t="str">
        <f>T("11/1/2013")</f>
        <v>11/1/2013</v>
      </c>
      <c r="D556" t="str">
        <f>T("16729004201")</f>
        <v>16729004201</v>
      </c>
      <c r="E556" t="str">
        <f>T("1486516")</f>
        <v>1486516</v>
      </c>
      <c r="F556" t="str">
        <f>T("1629341177")</f>
        <v>1629341177</v>
      </c>
      <c r="G556" t="str">
        <f>T("Mail")</f>
        <v>Mail</v>
      </c>
      <c r="H556" t="str">
        <f t="shared" si="91"/>
        <v>1</v>
      </c>
      <c r="I556" t="str">
        <f>T("N")</f>
        <v>N</v>
      </c>
      <c r="J556">
        <v>180</v>
      </c>
      <c r="K556">
        <v>90</v>
      </c>
    </row>
    <row r="557" spans="1:11" x14ac:dyDescent="0.25">
      <c r="A557" t="str">
        <f t="shared" si="84"/>
        <v>3108</v>
      </c>
      <c r="B557" t="str">
        <f t="shared" si="85"/>
        <v/>
      </c>
      <c r="C557" t="str">
        <f>T("11/1/2013")</f>
        <v>11/1/2013</v>
      </c>
      <c r="D557" t="str">
        <f>T("49702020718")</f>
        <v>49702020718</v>
      </c>
      <c r="E557" t="str">
        <f>T("4530538")</f>
        <v>4530538</v>
      </c>
      <c r="F557" t="str">
        <f>T("1295888949")</f>
        <v>1295888949</v>
      </c>
      <c r="G557" t="str">
        <f>T("Retail")</f>
        <v>Retail</v>
      </c>
      <c r="H557" t="str">
        <f>T("0")</f>
        <v>0</v>
      </c>
      <c r="I557" t="str">
        <f>T("N")</f>
        <v>N</v>
      </c>
      <c r="J557">
        <v>60</v>
      </c>
      <c r="K557">
        <v>30</v>
      </c>
    </row>
    <row r="558" spans="1:11" x14ac:dyDescent="0.25">
      <c r="A558" t="str">
        <f t="shared" si="84"/>
        <v>3108</v>
      </c>
      <c r="B558" t="str">
        <f t="shared" si="85"/>
        <v/>
      </c>
      <c r="C558" t="str">
        <f>T("11/4/2013")</f>
        <v>11/4/2013</v>
      </c>
      <c r="D558" t="str">
        <f>T("00003218831")</f>
        <v>00003218831</v>
      </c>
      <c r="E558" t="str">
        <f>T("1715830")</f>
        <v>1715830</v>
      </c>
      <c r="F558" t="str">
        <f>T("1902887805")</f>
        <v>1902887805</v>
      </c>
      <c r="G558" t="str">
        <f>T("Retail")</f>
        <v>Retail</v>
      </c>
      <c r="H558" t="str">
        <f>T("0")</f>
        <v>0</v>
      </c>
      <c r="I558" t="str">
        <f>T("Y")</f>
        <v>Y</v>
      </c>
      <c r="J558">
        <v>0</v>
      </c>
      <c r="K558">
        <v>0</v>
      </c>
    </row>
    <row r="559" spans="1:11" x14ac:dyDescent="0.25">
      <c r="A559" t="str">
        <f t="shared" si="84"/>
        <v>3108</v>
      </c>
      <c r="B559" t="str">
        <f t="shared" si="85"/>
        <v/>
      </c>
      <c r="C559" t="str">
        <f>T("11/4/2013")</f>
        <v>11/4/2013</v>
      </c>
      <c r="D559" t="str">
        <f>T("00074433902")</f>
        <v>00074433902</v>
      </c>
      <c r="E559" t="str">
        <f>T("1715830")</f>
        <v>1715830</v>
      </c>
      <c r="F559" t="str">
        <f>T("1902887805")</f>
        <v>1902887805</v>
      </c>
      <c r="G559" t="str">
        <f>T("Retail")</f>
        <v>Retail</v>
      </c>
      <c r="H559" t="str">
        <f t="shared" ref="H559:H566" si="94">T("1")</f>
        <v>1</v>
      </c>
      <c r="I559" t="str">
        <f>T("Y")</f>
        <v>Y</v>
      </c>
      <c r="J559">
        <v>2</v>
      </c>
      <c r="K559">
        <v>28</v>
      </c>
    </row>
    <row r="560" spans="1:11" x14ac:dyDescent="0.25">
      <c r="A560" t="str">
        <f t="shared" si="84"/>
        <v>3108</v>
      </c>
      <c r="B560" t="str">
        <f t="shared" si="85"/>
        <v/>
      </c>
      <c r="C560" t="str">
        <f>T("11/4/2013")</f>
        <v>11/4/2013</v>
      </c>
      <c r="D560" t="str">
        <f>T("00078040134")</f>
        <v>00078040134</v>
      </c>
      <c r="E560" t="str">
        <f>T("1715830")</f>
        <v>1715830</v>
      </c>
      <c r="F560" t="str">
        <f>T("1902887805")</f>
        <v>1902887805</v>
      </c>
      <c r="G560" t="str">
        <f>T("Retail")</f>
        <v>Retail</v>
      </c>
      <c r="H560" t="str">
        <f t="shared" si="94"/>
        <v>1</v>
      </c>
      <c r="I560" t="str">
        <f>T("Y")</f>
        <v>Y</v>
      </c>
      <c r="J560">
        <v>120</v>
      </c>
      <c r="K560">
        <v>30</v>
      </c>
    </row>
    <row r="561" spans="1:11" x14ac:dyDescent="0.25">
      <c r="A561" t="str">
        <f t="shared" si="84"/>
        <v>3108</v>
      </c>
      <c r="B561" t="str">
        <f t="shared" si="85"/>
        <v/>
      </c>
      <c r="C561" t="str">
        <f>T("11/4/2013")</f>
        <v>11/4/2013</v>
      </c>
      <c r="D561" t="str">
        <f>T("16729009401")</f>
        <v>16729009401</v>
      </c>
      <c r="E561" t="str">
        <f>T("3980958")</f>
        <v>3980958</v>
      </c>
      <c r="F561" t="str">
        <f>T("1326029232")</f>
        <v>1326029232</v>
      </c>
      <c r="G561" t="str">
        <f>T("Mail")</f>
        <v>Mail</v>
      </c>
      <c r="H561" t="str">
        <f t="shared" si="94"/>
        <v>1</v>
      </c>
      <c r="I561" t="str">
        <f>T("N")</f>
        <v>N</v>
      </c>
      <c r="J561">
        <v>90</v>
      </c>
      <c r="K561">
        <v>45</v>
      </c>
    </row>
    <row r="562" spans="1:11" x14ac:dyDescent="0.25">
      <c r="A562" t="str">
        <f t="shared" si="84"/>
        <v>3108</v>
      </c>
      <c r="B562" t="str">
        <f t="shared" si="85"/>
        <v/>
      </c>
      <c r="C562" t="str">
        <f>T("11/4/2013")</f>
        <v>11/4/2013</v>
      </c>
      <c r="D562" t="str">
        <f>T("68546031730")</f>
        <v>68546031730</v>
      </c>
      <c r="E562" t="str">
        <f>T("3958898")</f>
        <v>3958898</v>
      </c>
      <c r="F562" t="str">
        <f>T("1043382302")</f>
        <v>1043382302</v>
      </c>
      <c r="G562" t="str">
        <f t="shared" ref="G562:G573" si="95">T("Retail")</f>
        <v>Retail</v>
      </c>
      <c r="H562" t="str">
        <f t="shared" si="94"/>
        <v>1</v>
      </c>
      <c r="I562" t="str">
        <f>T("Y")</f>
        <v>Y</v>
      </c>
      <c r="J562">
        <v>1</v>
      </c>
      <c r="K562">
        <v>30</v>
      </c>
    </row>
    <row r="563" spans="1:11" x14ac:dyDescent="0.25">
      <c r="A563" t="str">
        <f t="shared" si="84"/>
        <v>3108</v>
      </c>
      <c r="B563" t="str">
        <f t="shared" si="85"/>
        <v/>
      </c>
      <c r="C563" t="str">
        <f>T("11/5/2013")</f>
        <v>11/5/2013</v>
      </c>
      <c r="D563" t="str">
        <f>T("00093733401")</f>
        <v>00093733401</v>
      </c>
      <c r="E563" t="str">
        <f>T("4524965")</f>
        <v>4524965</v>
      </c>
      <c r="F563" t="str">
        <f>T("1205853355")</f>
        <v>1205853355</v>
      </c>
      <c r="G563" t="str">
        <f t="shared" si="95"/>
        <v>Retail</v>
      </c>
      <c r="H563" t="str">
        <f t="shared" si="94"/>
        <v>1</v>
      </c>
      <c r="I563" t="str">
        <f>T("N")</f>
        <v>N</v>
      </c>
      <c r="J563">
        <v>180</v>
      </c>
      <c r="K563">
        <v>30</v>
      </c>
    </row>
    <row r="564" spans="1:11" x14ac:dyDescent="0.25">
      <c r="A564" t="str">
        <f t="shared" si="84"/>
        <v>3108</v>
      </c>
      <c r="B564" t="str">
        <f t="shared" si="85"/>
        <v/>
      </c>
      <c r="C564" t="str">
        <f>T("11/5/2013")</f>
        <v>11/5/2013</v>
      </c>
      <c r="D564" t="str">
        <f>T("00781210301")</f>
        <v>00781210301</v>
      </c>
      <c r="E564" t="str">
        <f>T("4524965")</f>
        <v>4524965</v>
      </c>
      <c r="F564" t="str">
        <f>T("1205853355")</f>
        <v>1205853355</v>
      </c>
      <c r="G564" t="str">
        <f t="shared" si="95"/>
        <v>Retail</v>
      </c>
      <c r="H564" t="str">
        <f t="shared" si="94"/>
        <v>1</v>
      </c>
      <c r="I564" t="str">
        <f>T("N")</f>
        <v>N</v>
      </c>
      <c r="J564">
        <v>180</v>
      </c>
      <c r="K564">
        <v>30</v>
      </c>
    </row>
    <row r="565" spans="1:11" x14ac:dyDescent="0.25">
      <c r="A565" t="str">
        <f t="shared" si="84"/>
        <v>3108</v>
      </c>
      <c r="B565" t="str">
        <f t="shared" si="85"/>
        <v/>
      </c>
      <c r="C565" t="str">
        <f>T("11/6/2013")</f>
        <v>11/6/2013</v>
      </c>
      <c r="D565" t="str">
        <f>T("00008104105")</f>
        <v>00008104105</v>
      </c>
      <c r="E565" t="str">
        <f>T("4553005")</f>
        <v>4553005</v>
      </c>
      <c r="F565" t="str">
        <f>T("1477662807")</f>
        <v>1477662807</v>
      </c>
      <c r="G565" t="str">
        <f t="shared" si="95"/>
        <v>Retail</v>
      </c>
      <c r="H565" t="str">
        <f t="shared" si="94"/>
        <v>1</v>
      </c>
      <c r="I565" t="str">
        <f>T("N")</f>
        <v>N</v>
      </c>
      <c r="J565">
        <v>60</v>
      </c>
      <c r="K565">
        <v>30</v>
      </c>
    </row>
    <row r="566" spans="1:11" x14ac:dyDescent="0.25">
      <c r="A566" t="str">
        <f t="shared" si="84"/>
        <v>3108</v>
      </c>
      <c r="B566" t="str">
        <f t="shared" si="85"/>
        <v/>
      </c>
      <c r="C566" t="str">
        <f>T("11/6/2013")</f>
        <v>11/6/2013</v>
      </c>
      <c r="D566" t="str">
        <f>T("00074433902")</f>
        <v>00074433902</v>
      </c>
      <c r="E566" t="str">
        <f>T("1715830")</f>
        <v>1715830</v>
      </c>
      <c r="F566" t="str">
        <f>T("1902887805")</f>
        <v>1902887805</v>
      </c>
      <c r="G566" t="str">
        <f t="shared" si="95"/>
        <v>Retail</v>
      </c>
      <c r="H566" t="str">
        <f t="shared" si="94"/>
        <v>1</v>
      </c>
      <c r="I566" t="str">
        <f t="shared" ref="I566:I572" si="96">T("Y")</f>
        <v>Y</v>
      </c>
      <c r="J566">
        <v>0</v>
      </c>
      <c r="K566">
        <v>0</v>
      </c>
    </row>
    <row r="567" spans="1:11" x14ac:dyDescent="0.25">
      <c r="A567" t="str">
        <f t="shared" si="84"/>
        <v>3108</v>
      </c>
      <c r="B567" t="str">
        <f t="shared" si="85"/>
        <v/>
      </c>
      <c r="C567" t="str">
        <f>T("11/6/2013")</f>
        <v>11/6/2013</v>
      </c>
      <c r="D567" t="str">
        <f>T("55513071001")</f>
        <v>55513071001</v>
      </c>
      <c r="E567" t="str">
        <f>T("1715830")</f>
        <v>1715830</v>
      </c>
      <c r="F567" t="str">
        <f>T("1902887805")</f>
        <v>1902887805</v>
      </c>
      <c r="G567" t="str">
        <f t="shared" si="95"/>
        <v>Retail</v>
      </c>
      <c r="H567" t="str">
        <f>T("0")</f>
        <v>0</v>
      </c>
      <c r="I567" t="str">
        <f t="shared" si="96"/>
        <v>Y</v>
      </c>
      <c r="J567">
        <v>0</v>
      </c>
      <c r="K567">
        <v>0</v>
      </c>
    </row>
    <row r="568" spans="1:11" x14ac:dyDescent="0.25">
      <c r="A568" t="str">
        <f t="shared" si="84"/>
        <v>3108</v>
      </c>
      <c r="B568" t="str">
        <f t="shared" si="85"/>
        <v/>
      </c>
      <c r="C568" t="str">
        <f>T("11/7/2013")</f>
        <v>11/7/2013</v>
      </c>
      <c r="D568" t="str">
        <f>T("00002814901")</f>
        <v>00002814901</v>
      </c>
      <c r="E568" t="str">
        <f>T("1715830")</f>
        <v>1715830</v>
      </c>
      <c r="F568" t="str">
        <f>T("1902887805")</f>
        <v>1902887805</v>
      </c>
      <c r="G568" t="str">
        <f t="shared" si="95"/>
        <v>Retail</v>
      </c>
      <c r="H568" t="str">
        <f t="shared" ref="H568:H574" si="97">T("1")</f>
        <v>1</v>
      </c>
      <c r="I568" t="str">
        <f t="shared" si="96"/>
        <v>Y</v>
      </c>
      <c r="J568">
        <v>2</v>
      </c>
      <c r="K568">
        <v>28</v>
      </c>
    </row>
    <row r="569" spans="1:11" x14ac:dyDescent="0.25">
      <c r="A569" t="str">
        <f t="shared" si="84"/>
        <v>3108</v>
      </c>
      <c r="B569" t="str">
        <f t="shared" si="85"/>
        <v/>
      </c>
      <c r="C569" t="str">
        <f>T("11/7/2013")</f>
        <v>11/7/2013</v>
      </c>
      <c r="D569" t="str">
        <f>T("00002814901")</f>
        <v>00002814901</v>
      </c>
      <c r="E569" t="str">
        <f>T("3958898")</f>
        <v>3958898</v>
      </c>
      <c r="F569" t="str">
        <f>T("1043382302")</f>
        <v>1043382302</v>
      </c>
      <c r="G569" t="str">
        <f t="shared" si="95"/>
        <v>Retail</v>
      </c>
      <c r="H569" t="str">
        <f t="shared" si="97"/>
        <v>1</v>
      </c>
      <c r="I569" t="str">
        <f t="shared" si="96"/>
        <v>Y</v>
      </c>
      <c r="J569">
        <v>2</v>
      </c>
      <c r="K569">
        <v>25</v>
      </c>
    </row>
    <row r="570" spans="1:11" x14ac:dyDescent="0.25">
      <c r="A570" t="str">
        <f t="shared" si="84"/>
        <v>3108</v>
      </c>
      <c r="B570" t="str">
        <f t="shared" si="85"/>
        <v/>
      </c>
      <c r="C570" t="str">
        <f>T("11/7/2013")</f>
        <v>11/7/2013</v>
      </c>
      <c r="D570" t="str">
        <f>T("50474071079")</f>
        <v>50474071079</v>
      </c>
      <c r="E570" t="str">
        <f>T("1715830")</f>
        <v>1715830</v>
      </c>
      <c r="F570" t="str">
        <f>T("1902887805")</f>
        <v>1902887805</v>
      </c>
      <c r="G570" t="str">
        <f t="shared" si="95"/>
        <v>Retail</v>
      </c>
      <c r="H570" t="str">
        <f t="shared" si="97"/>
        <v>1</v>
      </c>
      <c r="I570" t="str">
        <f t="shared" si="96"/>
        <v>Y</v>
      </c>
      <c r="J570">
        <v>1</v>
      </c>
      <c r="K570">
        <v>28</v>
      </c>
    </row>
    <row r="571" spans="1:11" x14ac:dyDescent="0.25">
      <c r="A571" t="str">
        <f t="shared" si="84"/>
        <v>3108</v>
      </c>
      <c r="B571" t="str">
        <f t="shared" si="85"/>
        <v/>
      </c>
      <c r="C571" t="str">
        <f>T("11/7/2013")</f>
        <v>11/7/2013</v>
      </c>
      <c r="D571" t="str">
        <f>T("66302046760")</f>
        <v>66302046760</v>
      </c>
      <c r="E571" t="str">
        <f>T("1466033")</f>
        <v>1466033</v>
      </c>
      <c r="F571" t="str">
        <f>T("1134100134")</f>
        <v>1134100134</v>
      </c>
      <c r="G571" t="str">
        <f t="shared" si="95"/>
        <v>Retail</v>
      </c>
      <c r="H571" t="str">
        <f t="shared" si="97"/>
        <v>1</v>
      </c>
      <c r="I571" t="str">
        <f t="shared" si="96"/>
        <v>Y</v>
      </c>
      <c r="J571">
        <v>60</v>
      </c>
      <c r="K571">
        <v>30</v>
      </c>
    </row>
    <row r="572" spans="1:11" x14ac:dyDescent="0.25">
      <c r="A572" t="str">
        <f t="shared" si="84"/>
        <v>3108</v>
      </c>
      <c r="B572" t="str">
        <f t="shared" si="85"/>
        <v/>
      </c>
      <c r="C572" t="str">
        <f>T("11/8/2013")</f>
        <v>11/8/2013</v>
      </c>
      <c r="D572" t="str">
        <f>T("00074433902")</f>
        <v>00074433902</v>
      </c>
      <c r="E572" t="str">
        <f>T("1715830")</f>
        <v>1715830</v>
      </c>
      <c r="F572" t="str">
        <f>T("1902887805")</f>
        <v>1902887805</v>
      </c>
      <c r="G572" t="str">
        <f t="shared" si="95"/>
        <v>Retail</v>
      </c>
      <c r="H572" t="str">
        <f t="shared" si="97"/>
        <v>1</v>
      </c>
      <c r="I572" t="str">
        <f t="shared" si="96"/>
        <v>Y</v>
      </c>
      <c r="J572">
        <v>4</v>
      </c>
      <c r="K572">
        <v>30</v>
      </c>
    </row>
    <row r="573" spans="1:11" x14ac:dyDescent="0.25">
      <c r="A573" t="str">
        <f t="shared" si="84"/>
        <v>3108</v>
      </c>
      <c r="B573" t="str">
        <f t="shared" si="85"/>
        <v/>
      </c>
      <c r="C573" t="str">
        <f>T("11/9/2013")</f>
        <v>11/9/2013</v>
      </c>
      <c r="D573" t="str">
        <f>T("00074333330")</f>
        <v>00074333330</v>
      </c>
      <c r="E573" t="str">
        <f>T("4530538")</f>
        <v>4530538</v>
      </c>
      <c r="F573" t="str">
        <f>T("1295888949")</f>
        <v>1295888949</v>
      </c>
      <c r="G573" t="str">
        <f t="shared" si="95"/>
        <v>Retail</v>
      </c>
      <c r="H573" t="str">
        <f t="shared" si="97"/>
        <v>1</v>
      </c>
      <c r="I573" t="str">
        <f>T("N")</f>
        <v>N</v>
      </c>
      <c r="J573">
        <v>30</v>
      </c>
      <c r="K573">
        <v>30</v>
      </c>
    </row>
    <row r="574" spans="1:11" x14ac:dyDescent="0.25">
      <c r="A574" t="str">
        <f t="shared" si="84"/>
        <v>3108</v>
      </c>
      <c r="B574" t="str">
        <f t="shared" si="85"/>
        <v/>
      </c>
      <c r="C574" t="str">
        <f>T("11/10/2013")</f>
        <v>11/10/2013</v>
      </c>
      <c r="D574" t="str">
        <f>T("16729001901")</f>
        <v>16729001901</v>
      </c>
      <c r="E574" t="str">
        <f>T("1486516")</f>
        <v>1486516</v>
      </c>
      <c r="F574" t="str">
        <f>T("1629341177")</f>
        <v>1629341177</v>
      </c>
      <c r="G574" t="str">
        <f>T("Mail")</f>
        <v>Mail</v>
      </c>
      <c r="H574" t="str">
        <f t="shared" si="97"/>
        <v>1</v>
      </c>
      <c r="I574" t="str">
        <f>T("N")</f>
        <v>N</v>
      </c>
      <c r="J574">
        <v>360</v>
      </c>
      <c r="K574">
        <v>90</v>
      </c>
    </row>
    <row r="575" spans="1:11" x14ac:dyDescent="0.25">
      <c r="A575" t="str">
        <f t="shared" si="84"/>
        <v>3108</v>
      </c>
      <c r="B575" t="str">
        <f t="shared" si="85"/>
        <v/>
      </c>
      <c r="C575" t="str">
        <f>T("11/11/2013")</f>
        <v>11/11/2013</v>
      </c>
      <c r="D575" t="str">
        <f>T("55513071001")</f>
        <v>55513071001</v>
      </c>
      <c r="E575" t="str">
        <f>T("1715830")</f>
        <v>1715830</v>
      </c>
      <c r="F575" t="str">
        <f>T("1902887805")</f>
        <v>1902887805</v>
      </c>
      <c r="G575" t="str">
        <f t="shared" ref="G575:G606" si="98">T("Retail")</f>
        <v>Retail</v>
      </c>
      <c r="H575" t="str">
        <f>T("0")</f>
        <v>0</v>
      </c>
      <c r="I575" t="str">
        <f>T("Y")</f>
        <v>Y</v>
      </c>
      <c r="J575">
        <v>0</v>
      </c>
      <c r="K575">
        <v>0</v>
      </c>
    </row>
    <row r="576" spans="1:11" x14ac:dyDescent="0.25">
      <c r="A576" t="str">
        <f t="shared" si="84"/>
        <v>3108</v>
      </c>
      <c r="B576" t="str">
        <f t="shared" si="85"/>
        <v/>
      </c>
      <c r="C576" t="str">
        <f>T("11/12/2013")</f>
        <v>11/12/2013</v>
      </c>
      <c r="D576" t="str">
        <f>T("00004025943")</f>
        <v>00004025943</v>
      </c>
      <c r="E576" t="str">
        <f>T("4537809")</f>
        <v>4537809</v>
      </c>
      <c r="F576" t="str">
        <f>T("1518925809")</f>
        <v>1518925809</v>
      </c>
      <c r="G576" t="str">
        <f t="shared" si="98"/>
        <v>Retail</v>
      </c>
      <c r="H576" t="str">
        <f>T("1")</f>
        <v>1</v>
      </c>
      <c r="I576" t="str">
        <f>T("N")</f>
        <v>N</v>
      </c>
      <c r="J576">
        <v>60</v>
      </c>
      <c r="K576">
        <v>30</v>
      </c>
    </row>
    <row r="577" spans="1:11" x14ac:dyDescent="0.25">
      <c r="A577" t="str">
        <f t="shared" si="84"/>
        <v>3108</v>
      </c>
      <c r="B577" t="str">
        <f t="shared" si="85"/>
        <v/>
      </c>
      <c r="C577" t="str">
        <f>T("11/13/2013")</f>
        <v>11/13/2013</v>
      </c>
      <c r="D577" t="str">
        <f>T("00003218831")</f>
        <v>00003218831</v>
      </c>
      <c r="E577" t="str">
        <f>T("1715830")</f>
        <v>1715830</v>
      </c>
      <c r="F577" t="str">
        <f>T("1902887805")</f>
        <v>1902887805</v>
      </c>
      <c r="G577" t="str">
        <f t="shared" si="98"/>
        <v>Retail</v>
      </c>
      <c r="H577" t="str">
        <f>T("0")</f>
        <v>0</v>
      </c>
      <c r="I577" t="str">
        <f>T("Y")</f>
        <v>Y</v>
      </c>
      <c r="J577">
        <v>0</v>
      </c>
      <c r="K577">
        <v>0</v>
      </c>
    </row>
    <row r="578" spans="1:11" x14ac:dyDescent="0.25">
      <c r="A578" t="str">
        <f t="shared" si="84"/>
        <v>3108</v>
      </c>
      <c r="B578" t="str">
        <f t="shared" si="85"/>
        <v/>
      </c>
      <c r="C578" t="str">
        <f>T("11/13/2013")</f>
        <v>11/13/2013</v>
      </c>
      <c r="D578" t="str">
        <f>T("58406043504")</f>
        <v>58406043504</v>
      </c>
      <c r="E578" t="str">
        <f>T("1715830")</f>
        <v>1715830</v>
      </c>
      <c r="F578" t="str">
        <f>T("1902887805")</f>
        <v>1902887805</v>
      </c>
      <c r="G578" t="str">
        <f t="shared" si="98"/>
        <v>Retail</v>
      </c>
      <c r="H578" t="str">
        <f>T("1")</f>
        <v>1</v>
      </c>
      <c r="I578" t="str">
        <f>T("Y")</f>
        <v>Y</v>
      </c>
      <c r="J578">
        <v>4</v>
      </c>
      <c r="K578">
        <v>30</v>
      </c>
    </row>
    <row r="579" spans="1:11" x14ac:dyDescent="0.25">
      <c r="A579" t="str">
        <f t="shared" si="84"/>
        <v>3108</v>
      </c>
      <c r="B579" t="str">
        <f t="shared" si="85"/>
        <v/>
      </c>
      <c r="C579" t="str">
        <f t="shared" ref="C579:C586" si="99">T("11/14/2013")</f>
        <v>11/14/2013</v>
      </c>
      <c r="D579" t="str">
        <f>T("00004035730")</f>
        <v>00004035730</v>
      </c>
      <c r="E579" t="str">
        <f>T("1715830")</f>
        <v>1715830</v>
      </c>
      <c r="F579" t="str">
        <f>T("1902887805")</f>
        <v>1902887805</v>
      </c>
      <c r="G579" t="str">
        <f t="shared" si="98"/>
        <v>Retail</v>
      </c>
      <c r="H579" t="str">
        <f>T("1")</f>
        <v>1</v>
      </c>
      <c r="I579" t="str">
        <f>T("Y")</f>
        <v>Y</v>
      </c>
      <c r="J579">
        <v>2</v>
      </c>
      <c r="K579">
        <v>28</v>
      </c>
    </row>
    <row r="580" spans="1:11" x14ac:dyDescent="0.25">
      <c r="A580" t="str">
        <f t="shared" si="84"/>
        <v>3108</v>
      </c>
      <c r="B580" t="str">
        <f t="shared" si="85"/>
        <v/>
      </c>
      <c r="C580" t="str">
        <f t="shared" si="99"/>
        <v>11/14/2013</v>
      </c>
      <c r="D580" t="str">
        <f>T("00007464113")</f>
        <v>00007464113</v>
      </c>
      <c r="E580" t="str">
        <f>T("1715830")</f>
        <v>1715830</v>
      </c>
      <c r="F580" t="str">
        <f>T("1902887805")</f>
        <v>1902887805</v>
      </c>
      <c r="G580" t="str">
        <f t="shared" si="98"/>
        <v>Retail</v>
      </c>
      <c r="H580" t="str">
        <f>T("1")</f>
        <v>1</v>
      </c>
      <c r="I580" t="str">
        <f>T("Y")</f>
        <v>Y</v>
      </c>
      <c r="J580">
        <v>30</v>
      </c>
      <c r="K580">
        <v>30</v>
      </c>
    </row>
    <row r="581" spans="1:11" x14ac:dyDescent="0.25">
      <c r="A581" t="str">
        <f t="shared" si="84"/>
        <v>3108</v>
      </c>
      <c r="B581" t="str">
        <f t="shared" si="85"/>
        <v/>
      </c>
      <c r="C581" t="str">
        <f t="shared" si="99"/>
        <v>11/14/2013</v>
      </c>
      <c r="D581" t="str">
        <f>T("00069100101")</f>
        <v>00069100101</v>
      </c>
      <c r="E581" t="str">
        <f>T("1466033")</f>
        <v>1466033</v>
      </c>
      <c r="F581" t="str">
        <f>T("1134100134")</f>
        <v>1134100134</v>
      </c>
      <c r="G581" t="str">
        <f t="shared" si="98"/>
        <v>Retail</v>
      </c>
      <c r="H581" t="str">
        <f>T("0")</f>
        <v>0</v>
      </c>
      <c r="I581" t="str">
        <f>T("N")</f>
        <v>N</v>
      </c>
      <c r="J581">
        <v>60</v>
      </c>
      <c r="K581">
        <v>30</v>
      </c>
    </row>
    <row r="582" spans="1:11" x14ac:dyDescent="0.25">
      <c r="A582" t="str">
        <f t="shared" si="84"/>
        <v>3108</v>
      </c>
      <c r="B582" t="str">
        <f t="shared" si="85"/>
        <v/>
      </c>
      <c r="C582" t="str">
        <f t="shared" si="99"/>
        <v>11/14/2013</v>
      </c>
      <c r="D582" t="str">
        <f>T("00078043815")</f>
        <v>00078043815</v>
      </c>
      <c r="E582" t="str">
        <f>T("1715830")</f>
        <v>1715830</v>
      </c>
      <c r="F582" t="str">
        <f>T("1902887805")</f>
        <v>1902887805</v>
      </c>
      <c r="G582" t="str">
        <f t="shared" si="98"/>
        <v>Retail</v>
      </c>
      <c r="H582" t="str">
        <f t="shared" ref="H582:H588" si="100">T("1")</f>
        <v>1</v>
      </c>
      <c r="I582" t="str">
        <f t="shared" ref="I582:I587" si="101">T("Y")</f>
        <v>Y</v>
      </c>
      <c r="J582">
        <v>60</v>
      </c>
      <c r="K582">
        <v>30</v>
      </c>
    </row>
    <row r="583" spans="1:11" x14ac:dyDescent="0.25">
      <c r="A583" t="str">
        <f t="shared" ref="A583:A646" si="102">T("3108")</f>
        <v>3108</v>
      </c>
      <c r="B583" t="str">
        <f t="shared" ref="B583:B646" si="103">T("")</f>
        <v/>
      </c>
      <c r="C583" t="str">
        <f t="shared" si="99"/>
        <v>11/14/2013</v>
      </c>
      <c r="D583" t="str">
        <f>T("00078049471")</f>
        <v>00078049471</v>
      </c>
      <c r="E583" t="str">
        <f>T("3958898")</f>
        <v>3958898</v>
      </c>
      <c r="F583" t="str">
        <f>T("1043382302")</f>
        <v>1043382302</v>
      </c>
      <c r="G583" t="str">
        <f t="shared" si="98"/>
        <v>Retail</v>
      </c>
      <c r="H583" t="str">
        <f t="shared" si="100"/>
        <v>1</v>
      </c>
      <c r="I583" t="str">
        <f t="shared" si="101"/>
        <v>Y</v>
      </c>
      <c r="J583">
        <v>140</v>
      </c>
      <c r="K583">
        <v>28</v>
      </c>
    </row>
    <row r="584" spans="1:11" x14ac:dyDescent="0.25">
      <c r="A584" t="str">
        <f t="shared" si="102"/>
        <v>3108</v>
      </c>
      <c r="B584" t="str">
        <f t="shared" si="103"/>
        <v/>
      </c>
      <c r="C584" t="str">
        <f t="shared" si="99"/>
        <v>11/14/2013</v>
      </c>
      <c r="D584" t="str">
        <f>T("55513007330")</f>
        <v>55513007330</v>
      </c>
      <c r="E584" t="str">
        <f>T("1715830")</f>
        <v>1715830</v>
      </c>
      <c r="F584" t="str">
        <f>T("1902887805")</f>
        <v>1902887805</v>
      </c>
      <c r="G584" t="str">
        <f t="shared" si="98"/>
        <v>Retail</v>
      </c>
      <c r="H584" t="str">
        <f t="shared" si="100"/>
        <v>1</v>
      </c>
      <c r="I584" t="str">
        <f t="shared" si="101"/>
        <v>Y</v>
      </c>
      <c r="J584">
        <v>30</v>
      </c>
      <c r="K584">
        <v>30</v>
      </c>
    </row>
    <row r="585" spans="1:11" x14ac:dyDescent="0.25">
      <c r="A585" t="str">
        <f t="shared" si="102"/>
        <v>3108</v>
      </c>
      <c r="B585" t="str">
        <f t="shared" si="103"/>
        <v/>
      </c>
      <c r="C585" t="str">
        <f t="shared" si="99"/>
        <v>11/14/2013</v>
      </c>
      <c r="D585" t="str">
        <f>T("55513092410")</f>
        <v>55513092410</v>
      </c>
      <c r="E585" t="str">
        <f>T("1715830")</f>
        <v>1715830</v>
      </c>
      <c r="F585" t="str">
        <f>T("1902887805")</f>
        <v>1902887805</v>
      </c>
      <c r="G585" t="str">
        <f t="shared" si="98"/>
        <v>Retail</v>
      </c>
      <c r="H585" t="str">
        <f t="shared" si="100"/>
        <v>1</v>
      </c>
      <c r="I585" t="str">
        <f t="shared" si="101"/>
        <v>Y</v>
      </c>
      <c r="J585">
        <v>2</v>
      </c>
      <c r="K585">
        <v>28</v>
      </c>
    </row>
    <row r="586" spans="1:11" x14ac:dyDescent="0.25">
      <c r="A586" t="str">
        <f t="shared" si="102"/>
        <v>3108</v>
      </c>
      <c r="B586" t="str">
        <f t="shared" si="103"/>
        <v/>
      </c>
      <c r="C586" t="str">
        <f t="shared" si="99"/>
        <v>11/14/2013</v>
      </c>
      <c r="D586" t="str">
        <f>T("59572040500")</f>
        <v>59572040500</v>
      </c>
      <c r="E586" t="str">
        <f>T("1715830")</f>
        <v>1715830</v>
      </c>
      <c r="F586" t="str">
        <f>T("1902887805")</f>
        <v>1902887805</v>
      </c>
      <c r="G586" t="str">
        <f t="shared" si="98"/>
        <v>Retail</v>
      </c>
      <c r="H586" t="str">
        <f t="shared" si="100"/>
        <v>1</v>
      </c>
      <c r="I586" t="str">
        <f t="shared" si="101"/>
        <v>Y</v>
      </c>
      <c r="J586">
        <v>21</v>
      </c>
      <c r="K586">
        <v>21</v>
      </c>
    </row>
    <row r="587" spans="1:11" x14ac:dyDescent="0.25">
      <c r="A587" t="str">
        <f t="shared" si="102"/>
        <v>3108</v>
      </c>
      <c r="B587" t="str">
        <f t="shared" si="103"/>
        <v/>
      </c>
      <c r="C587" t="str">
        <f>T("11/15/2013")</f>
        <v>11/15/2013</v>
      </c>
      <c r="D587" t="str">
        <f>T("00074433902")</f>
        <v>00074433902</v>
      </c>
      <c r="E587" t="str">
        <f>T("1715830")</f>
        <v>1715830</v>
      </c>
      <c r="F587" t="str">
        <f>T("1902887805")</f>
        <v>1902887805</v>
      </c>
      <c r="G587" t="str">
        <f t="shared" si="98"/>
        <v>Retail</v>
      </c>
      <c r="H587" t="str">
        <f t="shared" si="100"/>
        <v>1</v>
      </c>
      <c r="I587" t="str">
        <f t="shared" si="101"/>
        <v>Y</v>
      </c>
      <c r="J587">
        <v>2</v>
      </c>
      <c r="K587">
        <v>28</v>
      </c>
    </row>
    <row r="588" spans="1:11" x14ac:dyDescent="0.25">
      <c r="A588" t="str">
        <f t="shared" si="102"/>
        <v>3108</v>
      </c>
      <c r="B588" t="str">
        <f t="shared" si="103"/>
        <v/>
      </c>
      <c r="C588" t="str">
        <f>T("11/15/2013")</f>
        <v>11/15/2013</v>
      </c>
      <c r="D588" t="str">
        <f>T("16729004201")</f>
        <v>16729004201</v>
      </c>
      <c r="E588" t="str">
        <f>T("4562977")</f>
        <v>4562977</v>
      </c>
      <c r="F588" t="str">
        <f>T("1669570412")</f>
        <v>1669570412</v>
      </c>
      <c r="G588" t="str">
        <f t="shared" si="98"/>
        <v>Retail</v>
      </c>
      <c r="H588" t="str">
        <f t="shared" si="100"/>
        <v>1</v>
      </c>
      <c r="I588" t="str">
        <f>T("N")</f>
        <v>N</v>
      </c>
      <c r="J588">
        <v>90</v>
      </c>
      <c r="K588">
        <v>30</v>
      </c>
    </row>
    <row r="589" spans="1:11" x14ac:dyDescent="0.25">
      <c r="A589" t="str">
        <f t="shared" si="102"/>
        <v>3108</v>
      </c>
      <c r="B589" t="str">
        <f t="shared" si="103"/>
        <v/>
      </c>
      <c r="C589" t="str">
        <f>T("11/15/2013")</f>
        <v>11/15/2013</v>
      </c>
      <c r="D589" t="str">
        <f>T("55513071001")</f>
        <v>55513071001</v>
      </c>
      <c r="E589" t="str">
        <f>T("1715830")</f>
        <v>1715830</v>
      </c>
      <c r="F589" t="str">
        <f>T("1902887805")</f>
        <v>1902887805</v>
      </c>
      <c r="G589" t="str">
        <f t="shared" si="98"/>
        <v>Retail</v>
      </c>
      <c r="H589" t="str">
        <f>T("0")</f>
        <v>0</v>
      </c>
      <c r="I589" t="str">
        <f>T("Y")</f>
        <v>Y</v>
      </c>
      <c r="J589">
        <v>0</v>
      </c>
      <c r="K589">
        <v>0</v>
      </c>
    </row>
    <row r="590" spans="1:11" x14ac:dyDescent="0.25">
      <c r="A590" t="str">
        <f t="shared" si="102"/>
        <v>3108</v>
      </c>
      <c r="B590" t="str">
        <f t="shared" si="103"/>
        <v/>
      </c>
      <c r="C590" t="str">
        <f>T("11/16/2013")</f>
        <v>11/16/2013</v>
      </c>
      <c r="D590" t="str">
        <f>T("00093747701")</f>
        <v>00093747701</v>
      </c>
      <c r="E590" t="str">
        <f>T("4594708")</f>
        <v>4594708</v>
      </c>
      <c r="F590" t="str">
        <f>T("1114934122")</f>
        <v>1114934122</v>
      </c>
      <c r="G590" t="str">
        <f t="shared" si="98"/>
        <v>Retail</v>
      </c>
      <c r="H590" t="str">
        <f>T("1")</f>
        <v>1</v>
      </c>
      <c r="I590" t="str">
        <f>T("N")</f>
        <v>N</v>
      </c>
      <c r="J590">
        <v>120</v>
      </c>
      <c r="K590">
        <v>30</v>
      </c>
    </row>
    <row r="591" spans="1:11" x14ac:dyDescent="0.25">
      <c r="A591" t="str">
        <f t="shared" si="102"/>
        <v>3108</v>
      </c>
      <c r="B591" t="str">
        <f t="shared" si="103"/>
        <v/>
      </c>
      <c r="C591" t="str">
        <f>T("11/18/2013")</f>
        <v>11/18/2013</v>
      </c>
      <c r="D591" t="str">
        <f>T("55111052601")</f>
        <v>55111052601</v>
      </c>
      <c r="E591" t="str">
        <f>T("4513619")</f>
        <v>4513619</v>
      </c>
      <c r="F591" t="str">
        <f>T("1184733669")</f>
        <v>1184733669</v>
      </c>
      <c r="G591" t="str">
        <f t="shared" si="98"/>
        <v>Retail</v>
      </c>
      <c r="H591" t="str">
        <f>T("1")</f>
        <v>1</v>
      </c>
      <c r="I591" t="str">
        <f>T("N")</f>
        <v>N</v>
      </c>
      <c r="J591">
        <v>180</v>
      </c>
      <c r="K591">
        <v>30</v>
      </c>
    </row>
    <row r="592" spans="1:11" x14ac:dyDescent="0.25">
      <c r="A592" t="str">
        <f t="shared" si="102"/>
        <v>3108</v>
      </c>
      <c r="B592" t="str">
        <f t="shared" si="103"/>
        <v/>
      </c>
      <c r="C592" t="str">
        <f>T("11/18/2013")</f>
        <v>11/18/2013</v>
      </c>
      <c r="D592" t="str">
        <f>T("55513071001")</f>
        <v>55513071001</v>
      </c>
      <c r="E592" t="str">
        <f>T("1715830")</f>
        <v>1715830</v>
      </c>
      <c r="F592" t="str">
        <f>T("1902887805")</f>
        <v>1902887805</v>
      </c>
      <c r="G592" t="str">
        <f t="shared" si="98"/>
        <v>Retail</v>
      </c>
      <c r="H592" t="str">
        <f>T("0")</f>
        <v>0</v>
      </c>
      <c r="I592" t="str">
        <f t="shared" ref="I592:I597" si="104">T("Y")</f>
        <v>Y</v>
      </c>
      <c r="J592">
        <v>1</v>
      </c>
      <c r="K592">
        <v>30</v>
      </c>
    </row>
    <row r="593" spans="1:11" x14ac:dyDescent="0.25">
      <c r="A593" t="str">
        <f t="shared" si="102"/>
        <v>3108</v>
      </c>
      <c r="B593" t="str">
        <f t="shared" si="103"/>
        <v/>
      </c>
      <c r="C593" t="str">
        <f>T("11/19/2013")</f>
        <v>11/19/2013</v>
      </c>
      <c r="D593" t="str">
        <f>T("00003218831")</f>
        <v>00003218831</v>
      </c>
      <c r="E593" t="str">
        <f>T("1715830")</f>
        <v>1715830</v>
      </c>
      <c r="F593" t="str">
        <f>T("1902887805")</f>
        <v>1902887805</v>
      </c>
      <c r="G593" t="str">
        <f t="shared" si="98"/>
        <v>Retail</v>
      </c>
      <c r="H593" t="str">
        <f>T("0")</f>
        <v>0</v>
      </c>
      <c r="I593" t="str">
        <f t="shared" si="104"/>
        <v>Y</v>
      </c>
      <c r="J593">
        <v>4</v>
      </c>
      <c r="K593">
        <v>28</v>
      </c>
    </row>
    <row r="594" spans="1:11" x14ac:dyDescent="0.25">
      <c r="A594" t="str">
        <f t="shared" si="102"/>
        <v>3108</v>
      </c>
      <c r="B594" t="str">
        <f t="shared" si="103"/>
        <v/>
      </c>
      <c r="C594" t="str">
        <f>T("11/19/2013")</f>
        <v>11/19/2013</v>
      </c>
      <c r="D594" t="str">
        <f>T("00069098038")</f>
        <v>00069098038</v>
      </c>
      <c r="E594" t="str">
        <f>T("1466033")</f>
        <v>1466033</v>
      </c>
      <c r="F594" t="str">
        <f>T("1134100134")</f>
        <v>1134100134</v>
      </c>
      <c r="G594" t="str">
        <f t="shared" si="98"/>
        <v>Retail</v>
      </c>
      <c r="H594" t="str">
        <f t="shared" ref="H594:H603" si="105">T("1")</f>
        <v>1</v>
      </c>
      <c r="I594" t="str">
        <f t="shared" si="104"/>
        <v>Y</v>
      </c>
      <c r="J594">
        <v>21</v>
      </c>
      <c r="K594">
        <v>21</v>
      </c>
    </row>
    <row r="595" spans="1:11" x14ac:dyDescent="0.25">
      <c r="A595" t="str">
        <f t="shared" si="102"/>
        <v>3108</v>
      </c>
      <c r="B595" t="str">
        <f t="shared" si="103"/>
        <v/>
      </c>
      <c r="C595" t="str">
        <f>T("11/19/2013")</f>
        <v>11/19/2013</v>
      </c>
      <c r="D595" t="str">
        <f>T("00074433902")</f>
        <v>00074433902</v>
      </c>
      <c r="E595" t="str">
        <f>T("1715830")</f>
        <v>1715830</v>
      </c>
      <c r="F595" t="str">
        <f>T("1902887805")</f>
        <v>1902887805</v>
      </c>
      <c r="G595" t="str">
        <f t="shared" si="98"/>
        <v>Retail</v>
      </c>
      <c r="H595" t="str">
        <f t="shared" si="105"/>
        <v>1</v>
      </c>
      <c r="I595" t="str">
        <f t="shared" si="104"/>
        <v>Y</v>
      </c>
      <c r="J595">
        <v>4</v>
      </c>
      <c r="K595">
        <v>28</v>
      </c>
    </row>
    <row r="596" spans="1:11" x14ac:dyDescent="0.25">
      <c r="A596" t="str">
        <f t="shared" si="102"/>
        <v>3108</v>
      </c>
      <c r="B596" t="str">
        <f t="shared" si="103"/>
        <v/>
      </c>
      <c r="C596" t="str">
        <f>T("11/19/2013")</f>
        <v>11/19/2013</v>
      </c>
      <c r="D596" t="str">
        <f>T("68546031730")</f>
        <v>68546031730</v>
      </c>
      <c r="E596" t="str">
        <f>T("1715830")</f>
        <v>1715830</v>
      </c>
      <c r="F596" t="str">
        <f>T("1902887805")</f>
        <v>1902887805</v>
      </c>
      <c r="G596" t="str">
        <f t="shared" si="98"/>
        <v>Retail</v>
      </c>
      <c r="H596" t="str">
        <f t="shared" si="105"/>
        <v>1</v>
      </c>
      <c r="I596" t="str">
        <f t="shared" si="104"/>
        <v>Y</v>
      </c>
      <c r="J596">
        <v>1</v>
      </c>
      <c r="K596">
        <v>30</v>
      </c>
    </row>
    <row r="597" spans="1:11" x14ac:dyDescent="0.25">
      <c r="A597" t="str">
        <f t="shared" si="102"/>
        <v>3108</v>
      </c>
      <c r="B597" t="str">
        <f t="shared" si="103"/>
        <v/>
      </c>
      <c r="C597" t="str">
        <f>T("11/20/2013")</f>
        <v>11/20/2013</v>
      </c>
      <c r="D597" t="str">
        <f>T("50474071079")</f>
        <v>50474071079</v>
      </c>
      <c r="E597" t="str">
        <f>T("0591796")</f>
        <v>0591796</v>
      </c>
      <c r="F597" t="str">
        <f>T("1013998921")</f>
        <v>1013998921</v>
      </c>
      <c r="G597" t="str">
        <f t="shared" si="98"/>
        <v>Retail</v>
      </c>
      <c r="H597" t="str">
        <f t="shared" si="105"/>
        <v>1</v>
      </c>
      <c r="I597" t="str">
        <f t="shared" si="104"/>
        <v>Y</v>
      </c>
      <c r="J597">
        <v>1</v>
      </c>
      <c r="K597">
        <v>28</v>
      </c>
    </row>
    <row r="598" spans="1:11" x14ac:dyDescent="0.25">
      <c r="A598" t="str">
        <f t="shared" si="102"/>
        <v>3108</v>
      </c>
      <c r="B598" t="str">
        <f t="shared" si="103"/>
        <v/>
      </c>
      <c r="C598" t="str">
        <f>T("11/20/2013")</f>
        <v>11/20/2013</v>
      </c>
      <c r="D598" t="str">
        <f>T("55111052601")</f>
        <v>55111052601</v>
      </c>
      <c r="E598" t="str">
        <f>T("4513619")</f>
        <v>4513619</v>
      </c>
      <c r="F598" t="str">
        <f>T("1184733669")</f>
        <v>1184733669</v>
      </c>
      <c r="G598" t="str">
        <f t="shared" si="98"/>
        <v>Retail</v>
      </c>
      <c r="H598" t="str">
        <f t="shared" si="105"/>
        <v>1</v>
      </c>
      <c r="I598" t="str">
        <f>T("N")</f>
        <v>N</v>
      </c>
      <c r="J598">
        <v>180</v>
      </c>
      <c r="K598">
        <v>30</v>
      </c>
    </row>
    <row r="599" spans="1:11" x14ac:dyDescent="0.25">
      <c r="A599" t="str">
        <f t="shared" si="102"/>
        <v>3108</v>
      </c>
      <c r="B599" t="str">
        <f t="shared" si="103"/>
        <v/>
      </c>
      <c r="C599" t="str">
        <f>T("11/21/2013")</f>
        <v>11/21/2013</v>
      </c>
      <c r="D599" t="str">
        <f>T("00074333330")</f>
        <v>00074333330</v>
      </c>
      <c r="E599" t="str">
        <f>T("5905736")</f>
        <v>5905736</v>
      </c>
      <c r="F599" t="str">
        <f>T("1659638138")</f>
        <v>1659638138</v>
      </c>
      <c r="G599" t="str">
        <f t="shared" si="98"/>
        <v>Retail</v>
      </c>
      <c r="H599" t="str">
        <f t="shared" si="105"/>
        <v>1</v>
      </c>
      <c r="I599" t="str">
        <f>T("N")</f>
        <v>N</v>
      </c>
      <c r="J599">
        <v>30</v>
      </c>
      <c r="K599">
        <v>30</v>
      </c>
    </row>
    <row r="600" spans="1:11" x14ac:dyDescent="0.25">
      <c r="A600" t="str">
        <f t="shared" si="102"/>
        <v>3108</v>
      </c>
      <c r="B600" t="str">
        <f t="shared" si="103"/>
        <v/>
      </c>
      <c r="C600" t="str">
        <f>T("11/21/2013")</f>
        <v>11/21/2013</v>
      </c>
      <c r="D600" t="str">
        <f>T("00074433902")</f>
        <v>00074433902</v>
      </c>
      <c r="E600" t="str">
        <f>T("1715830")</f>
        <v>1715830</v>
      </c>
      <c r="F600" t="str">
        <f>T("1902887805")</f>
        <v>1902887805</v>
      </c>
      <c r="G600" t="str">
        <f t="shared" si="98"/>
        <v>Retail</v>
      </c>
      <c r="H600" t="str">
        <f t="shared" si="105"/>
        <v>1</v>
      </c>
      <c r="I600" t="str">
        <f>T("Y")</f>
        <v>Y</v>
      </c>
      <c r="J600">
        <v>2</v>
      </c>
      <c r="K600">
        <v>28</v>
      </c>
    </row>
    <row r="601" spans="1:11" x14ac:dyDescent="0.25">
      <c r="A601" t="str">
        <f t="shared" si="102"/>
        <v>3108</v>
      </c>
      <c r="B601" t="str">
        <f t="shared" si="103"/>
        <v/>
      </c>
      <c r="C601" t="str">
        <f>T("11/21/2013")</f>
        <v>11/21/2013</v>
      </c>
      <c r="D601" t="str">
        <f>T("59676056630")</f>
        <v>59676056630</v>
      </c>
      <c r="E601" t="str">
        <f>T("5905736")</f>
        <v>5905736</v>
      </c>
      <c r="F601" t="str">
        <f>T("1659638138")</f>
        <v>1659638138</v>
      </c>
      <c r="G601" t="str">
        <f t="shared" si="98"/>
        <v>Retail</v>
      </c>
      <c r="H601" t="str">
        <f t="shared" si="105"/>
        <v>1</v>
      </c>
      <c r="I601" t="str">
        <f>T("N")</f>
        <v>N</v>
      </c>
      <c r="J601">
        <v>30</v>
      </c>
      <c r="K601">
        <v>30</v>
      </c>
    </row>
    <row r="602" spans="1:11" x14ac:dyDescent="0.25">
      <c r="A602" t="str">
        <f t="shared" si="102"/>
        <v>3108</v>
      </c>
      <c r="B602" t="str">
        <f t="shared" si="103"/>
        <v/>
      </c>
      <c r="C602" t="str">
        <f>T("11/21/2013")</f>
        <v>11/21/2013</v>
      </c>
      <c r="D602" t="str">
        <f>T("61958070101")</f>
        <v>61958070101</v>
      </c>
      <c r="E602" t="str">
        <f>T("4530538")</f>
        <v>4530538</v>
      </c>
      <c r="F602" t="str">
        <f>T("1295888949")</f>
        <v>1295888949</v>
      </c>
      <c r="G602" t="str">
        <f t="shared" si="98"/>
        <v>Retail</v>
      </c>
      <c r="H602" t="str">
        <f t="shared" si="105"/>
        <v>1</v>
      </c>
      <c r="I602" t="str">
        <f>T("N")</f>
        <v>N</v>
      </c>
      <c r="J602">
        <v>30</v>
      </c>
      <c r="K602">
        <v>30</v>
      </c>
    </row>
    <row r="603" spans="1:11" x14ac:dyDescent="0.25">
      <c r="A603" t="str">
        <f t="shared" si="102"/>
        <v>3108</v>
      </c>
      <c r="B603" t="str">
        <f t="shared" si="103"/>
        <v/>
      </c>
      <c r="C603" t="str">
        <f>T("11/21/2013")</f>
        <v>11/21/2013</v>
      </c>
      <c r="D603" t="str">
        <f>T("61958070101")</f>
        <v>61958070101</v>
      </c>
      <c r="E603" t="str">
        <f>T("5905736")</f>
        <v>5905736</v>
      </c>
      <c r="F603" t="str">
        <f>T("1659638138")</f>
        <v>1659638138</v>
      </c>
      <c r="G603" t="str">
        <f t="shared" si="98"/>
        <v>Retail</v>
      </c>
      <c r="H603" t="str">
        <f t="shared" si="105"/>
        <v>1</v>
      </c>
      <c r="I603" t="str">
        <f>T("N")</f>
        <v>N</v>
      </c>
      <c r="J603">
        <v>30</v>
      </c>
      <c r="K603">
        <v>30</v>
      </c>
    </row>
    <row r="604" spans="1:11" x14ac:dyDescent="0.25">
      <c r="A604" t="str">
        <f t="shared" si="102"/>
        <v>3108</v>
      </c>
      <c r="B604" t="str">
        <f t="shared" si="103"/>
        <v/>
      </c>
      <c r="C604" t="str">
        <f>T("11/22/2013")</f>
        <v>11/22/2013</v>
      </c>
      <c r="D604" t="str">
        <f>T("00078060751")</f>
        <v>00078060751</v>
      </c>
      <c r="E604" t="str">
        <f>T("1715830")</f>
        <v>1715830</v>
      </c>
      <c r="F604" t="str">
        <f>T("1902887805")</f>
        <v>1902887805</v>
      </c>
      <c r="G604" t="str">
        <f t="shared" si="98"/>
        <v>Retail</v>
      </c>
      <c r="H604" t="str">
        <f>T("0")</f>
        <v>0</v>
      </c>
      <c r="I604" t="str">
        <f>T("Y")</f>
        <v>Y</v>
      </c>
      <c r="J604">
        <v>28</v>
      </c>
      <c r="K604">
        <v>28</v>
      </c>
    </row>
    <row r="605" spans="1:11" x14ac:dyDescent="0.25">
      <c r="A605" t="str">
        <f t="shared" si="102"/>
        <v>3108</v>
      </c>
      <c r="B605" t="str">
        <f t="shared" si="103"/>
        <v/>
      </c>
      <c r="C605" t="str">
        <f>T("11/25/2013")</f>
        <v>11/25/2013</v>
      </c>
      <c r="D605" t="str">
        <f>T("00004026001")</f>
        <v>00004026001</v>
      </c>
      <c r="E605" t="str">
        <f>T("4513619")</f>
        <v>4513619</v>
      </c>
      <c r="F605" t="str">
        <f>T("1184733669")</f>
        <v>1184733669</v>
      </c>
      <c r="G605" t="str">
        <f t="shared" si="98"/>
        <v>Retail</v>
      </c>
      <c r="H605" t="str">
        <f t="shared" ref="H605:H610" si="106">T("1")</f>
        <v>1</v>
      </c>
      <c r="I605" t="str">
        <f>T("N")</f>
        <v>N</v>
      </c>
      <c r="J605">
        <v>60</v>
      </c>
      <c r="K605">
        <v>30</v>
      </c>
    </row>
    <row r="606" spans="1:11" x14ac:dyDescent="0.25">
      <c r="A606" t="str">
        <f t="shared" si="102"/>
        <v>3108</v>
      </c>
      <c r="B606" t="str">
        <f t="shared" si="103"/>
        <v/>
      </c>
      <c r="C606" t="str">
        <f>T("11/25/2013")</f>
        <v>11/25/2013</v>
      </c>
      <c r="D606" t="str">
        <f>T("00469061773")</f>
        <v>00469061773</v>
      </c>
      <c r="E606" t="str">
        <f>T("4513619")</f>
        <v>4513619</v>
      </c>
      <c r="F606" t="str">
        <f>T("1184733669")</f>
        <v>1184733669</v>
      </c>
      <c r="G606" t="str">
        <f t="shared" si="98"/>
        <v>Retail</v>
      </c>
      <c r="H606" t="str">
        <f t="shared" si="106"/>
        <v>1</v>
      </c>
      <c r="I606" t="str">
        <f>T("N")</f>
        <v>N</v>
      </c>
      <c r="J606">
        <v>120</v>
      </c>
      <c r="K606">
        <v>30</v>
      </c>
    </row>
    <row r="607" spans="1:11" x14ac:dyDescent="0.25">
      <c r="A607" t="str">
        <f t="shared" si="102"/>
        <v>3108</v>
      </c>
      <c r="B607" t="str">
        <f t="shared" si="103"/>
        <v/>
      </c>
      <c r="C607" t="str">
        <f>T("11/27/2013")</f>
        <v>11/27/2013</v>
      </c>
      <c r="D607" t="str">
        <f>T("00591222215")</f>
        <v>00591222215</v>
      </c>
      <c r="E607" t="str">
        <f>T("4519344")</f>
        <v>4519344</v>
      </c>
      <c r="F607" t="str">
        <f>T("1801905385")</f>
        <v>1801905385</v>
      </c>
      <c r="G607" t="str">
        <f t="shared" ref="G607:G636" si="107">T("Retail")</f>
        <v>Retail</v>
      </c>
      <c r="H607" t="str">
        <f t="shared" si="106"/>
        <v>1</v>
      </c>
      <c r="I607" t="str">
        <f>T("N")</f>
        <v>N</v>
      </c>
      <c r="J607">
        <v>240</v>
      </c>
      <c r="K607">
        <v>30</v>
      </c>
    </row>
    <row r="608" spans="1:11" x14ac:dyDescent="0.25">
      <c r="A608" t="str">
        <f t="shared" si="102"/>
        <v>3108</v>
      </c>
      <c r="B608" t="str">
        <f t="shared" si="103"/>
        <v/>
      </c>
      <c r="C608" t="str">
        <f>T("11/27/2013")</f>
        <v>11/27/2013</v>
      </c>
      <c r="D608" t="str">
        <f>T("00591222315")</f>
        <v>00591222315</v>
      </c>
      <c r="E608" t="str">
        <f>T("4519344")</f>
        <v>4519344</v>
      </c>
      <c r="F608" t="str">
        <f>T("1801905385")</f>
        <v>1801905385</v>
      </c>
      <c r="G608" t="str">
        <f t="shared" si="107"/>
        <v>Retail</v>
      </c>
      <c r="H608" t="str">
        <f t="shared" si="106"/>
        <v>1</v>
      </c>
      <c r="I608" t="str">
        <f>T("N")</f>
        <v>N</v>
      </c>
      <c r="J608">
        <v>60</v>
      </c>
      <c r="K608">
        <v>30</v>
      </c>
    </row>
    <row r="609" spans="1:11" x14ac:dyDescent="0.25">
      <c r="A609" t="str">
        <f t="shared" si="102"/>
        <v>3108</v>
      </c>
      <c r="B609" t="str">
        <f t="shared" si="103"/>
        <v/>
      </c>
      <c r="C609" t="str">
        <f>T("11/27/2013")</f>
        <v>11/27/2013</v>
      </c>
      <c r="D609" t="str">
        <f>T("68546031730")</f>
        <v>68546031730</v>
      </c>
      <c r="E609" t="str">
        <f>T("3958898")</f>
        <v>3958898</v>
      </c>
      <c r="F609" t="str">
        <f>T("1043382302")</f>
        <v>1043382302</v>
      </c>
      <c r="G609" t="str">
        <f t="shared" si="107"/>
        <v>Retail</v>
      </c>
      <c r="H609" t="str">
        <f t="shared" si="106"/>
        <v>1</v>
      </c>
      <c r="I609" t="str">
        <f>T("Y")</f>
        <v>Y</v>
      </c>
      <c r="J609">
        <v>1</v>
      </c>
      <c r="K609">
        <v>30</v>
      </c>
    </row>
    <row r="610" spans="1:11" x14ac:dyDescent="0.25">
      <c r="A610" t="str">
        <f t="shared" si="102"/>
        <v>3108</v>
      </c>
      <c r="B610" t="str">
        <f t="shared" si="103"/>
        <v/>
      </c>
      <c r="C610" t="str">
        <f>T("11/29/2013")</f>
        <v>11/29/2013</v>
      </c>
      <c r="D610" t="str">
        <f>T("00002814901")</f>
        <v>00002814901</v>
      </c>
      <c r="E610" t="str">
        <f>T("3958898")</f>
        <v>3958898</v>
      </c>
      <c r="F610" t="str">
        <f>T("1043382302")</f>
        <v>1043382302</v>
      </c>
      <c r="G610" t="str">
        <f t="shared" si="107"/>
        <v>Retail</v>
      </c>
      <c r="H610" t="str">
        <f t="shared" si="106"/>
        <v>1</v>
      </c>
      <c r="I610" t="str">
        <f>T("Y")</f>
        <v>Y</v>
      </c>
      <c r="J610">
        <v>2</v>
      </c>
      <c r="K610">
        <v>25</v>
      </c>
    </row>
    <row r="611" spans="1:11" x14ac:dyDescent="0.25">
      <c r="A611" t="str">
        <f t="shared" si="102"/>
        <v>3108</v>
      </c>
      <c r="B611" t="str">
        <f t="shared" si="103"/>
        <v/>
      </c>
      <c r="C611" t="str">
        <f>T("11/29/2013")</f>
        <v>11/29/2013</v>
      </c>
      <c r="D611" t="str">
        <f>T("13533080024")</f>
        <v>13533080024</v>
      </c>
      <c r="E611" t="str">
        <f>T("1466033")</f>
        <v>1466033</v>
      </c>
      <c r="F611" t="str">
        <f>T("1134100134")</f>
        <v>1134100134</v>
      </c>
      <c r="G611" t="str">
        <f t="shared" si="107"/>
        <v>Retail</v>
      </c>
      <c r="H611" t="str">
        <f>T("0")</f>
        <v>0</v>
      </c>
      <c r="I611" t="str">
        <f>T("Y")</f>
        <v>Y</v>
      </c>
      <c r="J611" s="1">
        <v>1000</v>
      </c>
      <c r="K611">
        <v>28</v>
      </c>
    </row>
    <row r="612" spans="1:11" x14ac:dyDescent="0.25">
      <c r="A612" t="str">
        <f t="shared" si="102"/>
        <v>3108</v>
      </c>
      <c r="B612" t="str">
        <f t="shared" si="103"/>
        <v/>
      </c>
      <c r="C612" t="str">
        <f>T("11/29/2013")</f>
        <v>11/29/2013</v>
      </c>
      <c r="D612" t="str">
        <f>T("15584010101")</f>
        <v>15584010101</v>
      </c>
      <c r="E612" t="str">
        <f>T("4558459")</f>
        <v>4558459</v>
      </c>
      <c r="F612" t="str">
        <f>T("1851461933")</f>
        <v>1851461933</v>
      </c>
      <c r="G612" t="str">
        <f t="shared" si="107"/>
        <v>Retail</v>
      </c>
      <c r="H612" t="str">
        <f t="shared" ref="H612:H617" si="108">T("1")</f>
        <v>1</v>
      </c>
      <c r="I612" t="str">
        <f>T("N")</f>
        <v>N</v>
      </c>
      <c r="J612">
        <v>30</v>
      </c>
      <c r="K612">
        <v>30</v>
      </c>
    </row>
    <row r="613" spans="1:11" x14ac:dyDescent="0.25">
      <c r="A613" t="str">
        <f t="shared" si="102"/>
        <v>3108</v>
      </c>
      <c r="B613" t="str">
        <f t="shared" si="103"/>
        <v/>
      </c>
      <c r="C613" t="str">
        <f>T("11/29/2013")</f>
        <v>11/29/2013</v>
      </c>
      <c r="D613" t="str">
        <f>T("50419042101")</f>
        <v>50419042101</v>
      </c>
      <c r="E613" t="str">
        <f>T("1715830")</f>
        <v>1715830</v>
      </c>
      <c r="F613" t="str">
        <f>T("1902887805")</f>
        <v>1902887805</v>
      </c>
      <c r="G613" t="str">
        <f t="shared" si="107"/>
        <v>Retail</v>
      </c>
      <c r="H613" t="str">
        <f t="shared" si="108"/>
        <v>1</v>
      </c>
      <c r="I613" t="str">
        <f>T("Y")</f>
        <v>Y</v>
      </c>
      <c r="J613">
        <v>1</v>
      </c>
      <c r="K613">
        <v>30</v>
      </c>
    </row>
    <row r="614" spans="1:11" x14ac:dyDescent="0.25">
      <c r="A614" t="str">
        <f t="shared" si="102"/>
        <v>3108</v>
      </c>
      <c r="B614" t="str">
        <f t="shared" si="103"/>
        <v/>
      </c>
      <c r="C614" t="str">
        <f>T("12/2/2013")</f>
        <v>12/2/2013</v>
      </c>
      <c r="D614" t="str">
        <f>T("00074379902")</f>
        <v>00074379902</v>
      </c>
      <c r="E614" t="str">
        <f>T("1715830")</f>
        <v>1715830</v>
      </c>
      <c r="F614" t="str">
        <f>T("1902887805")</f>
        <v>1902887805</v>
      </c>
      <c r="G614" t="str">
        <f t="shared" si="107"/>
        <v>Retail</v>
      </c>
      <c r="H614" t="str">
        <f t="shared" si="108"/>
        <v>1</v>
      </c>
      <c r="I614" t="str">
        <f>T("Y")</f>
        <v>Y</v>
      </c>
      <c r="J614">
        <v>4</v>
      </c>
      <c r="K614">
        <v>28</v>
      </c>
    </row>
    <row r="615" spans="1:11" x14ac:dyDescent="0.25">
      <c r="A615" t="str">
        <f t="shared" si="102"/>
        <v>3108</v>
      </c>
      <c r="B615" t="str">
        <f t="shared" si="103"/>
        <v/>
      </c>
      <c r="C615" t="str">
        <f>T("12/2/2013")</f>
        <v>12/2/2013</v>
      </c>
      <c r="D615" t="str">
        <f>T("00093733401")</f>
        <v>00093733401</v>
      </c>
      <c r="E615" t="str">
        <f>T("4524965")</f>
        <v>4524965</v>
      </c>
      <c r="F615" t="str">
        <f>T("1205853355")</f>
        <v>1205853355</v>
      </c>
      <c r="G615" t="str">
        <f t="shared" si="107"/>
        <v>Retail</v>
      </c>
      <c r="H615" t="str">
        <f t="shared" si="108"/>
        <v>1</v>
      </c>
      <c r="I615" t="str">
        <f>T("N")</f>
        <v>N</v>
      </c>
      <c r="J615">
        <v>180</v>
      </c>
      <c r="K615">
        <v>30</v>
      </c>
    </row>
    <row r="616" spans="1:11" x14ac:dyDescent="0.25">
      <c r="A616" t="str">
        <f t="shared" si="102"/>
        <v>3108</v>
      </c>
      <c r="B616" t="str">
        <f t="shared" si="103"/>
        <v/>
      </c>
      <c r="C616" t="str">
        <f>T("12/2/2013")</f>
        <v>12/2/2013</v>
      </c>
      <c r="D616" t="str">
        <f>T("00781210301")</f>
        <v>00781210301</v>
      </c>
      <c r="E616" t="str">
        <f>T("4524965")</f>
        <v>4524965</v>
      </c>
      <c r="F616" t="str">
        <f>T("1205853355")</f>
        <v>1205853355</v>
      </c>
      <c r="G616" t="str">
        <f t="shared" si="107"/>
        <v>Retail</v>
      </c>
      <c r="H616" t="str">
        <f t="shared" si="108"/>
        <v>1</v>
      </c>
      <c r="I616" t="str">
        <f>T("N")</f>
        <v>N</v>
      </c>
      <c r="J616">
        <v>180</v>
      </c>
      <c r="K616">
        <v>30</v>
      </c>
    </row>
    <row r="617" spans="1:11" x14ac:dyDescent="0.25">
      <c r="A617" t="str">
        <f t="shared" si="102"/>
        <v>3108</v>
      </c>
      <c r="B617" t="str">
        <f t="shared" si="103"/>
        <v/>
      </c>
      <c r="C617" t="str">
        <f>T("12/2/2013")</f>
        <v>12/2/2013</v>
      </c>
      <c r="D617" t="str">
        <f>T("58406044504")</f>
        <v>58406044504</v>
      </c>
      <c r="E617" t="str">
        <f>T("1715830")</f>
        <v>1715830</v>
      </c>
      <c r="F617" t="str">
        <f>T("1902887805")</f>
        <v>1902887805</v>
      </c>
      <c r="G617" t="str">
        <f t="shared" si="107"/>
        <v>Retail</v>
      </c>
      <c r="H617" t="str">
        <f t="shared" si="108"/>
        <v>1</v>
      </c>
      <c r="I617" t="str">
        <f>T("Y")</f>
        <v>Y</v>
      </c>
      <c r="J617">
        <v>4</v>
      </c>
      <c r="K617">
        <v>28</v>
      </c>
    </row>
    <row r="618" spans="1:11" x14ac:dyDescent="0.25">
      <c r="A618" t="str">
        <f t="shared" si="102"/>
        <v>3108</v>
      </c>
      <c r="B618" t="str">
        <f t="shared" si="103"/>
        <v/>
      </c>
      <c r="C618" t="str">
        <f>T("12/3/2013")</f>
        <v>12/3/2013</v>
      </c>
      <c r="D618" t="str">
        <f>T("00003218831")</f>
        <v>00003218831</v>
      </c>
      <c r="E618" t="str">
        <f>T("3958898")</f>
        <v>3958898</v>
      </c>
      <c r="F618" t="str">
        <f>T("1043382302")</f>
        <v>1043382302</v>
      </c>
      <c r="G618" t="str">
        <f t="shared" si="107"/>
        <v>Retail</v>
      </c>
      <c r="H618" t="str">
        <f>T("0")</f>
        <v>0</v>
      </c>
      <c r="I618" t="str">
        <f>T("Y")</f>
        <v>Y</v>
      </c>
      <c r="J618">
        <v>4</v>
      </c>
      <c r="K618">
        <v>28</v>
      </c>
    </row>
    <row r="619" spans="1:11" x14ac:dyDescent="0.25">
      <c r="A619" t="str">
        <f t="shared" si="102"/>
        <v>3108</v>
      </c>
      <c r="B619" t="str">
        <f t="shared" si="103"/>
        <v/>
      </c>
      <c r="C619" t="str">
        <f>T("12/3/2013")</f>
        <v>12/3/2013</v>
      </c>
      <c r="D619" t="str">
        <f>T("00078043815")</f>
        <v>00078043815</v>
      </c>
      <c r="E619" t="str">
        <f>T("1715830")</f>
        <v>1715830</v>
      </c>
      <c r="F619" t="str">
        <f>T("1902887805")</f>
        <v>1902887805</v>
      </c>
      <c r="G619" t="str">
        <f t="shared" si="107"/>
        <v>Retail</v>
      </c>
      <c r="H619" t="str">
        <f>T("1")</f>
        <v>1</v>
      </c>
      <c r="I619" t="str">
        <f>T("Y")</f>
        <v>Y</v>
      </c>
      <c r="J619">
        <v>30</v>
      </c>
      <c r="K619">
        <v>30</v>
      </c>
    </row>
    <row r="620" spans="1:11" x14ac:dyDescent="0.25">
      <c r="A620" t="str">
        <f t="shared" si="102"/>
        <v>3108</v>
      </c>
      <c r="B620" t="str">
        <f t="shared" si="103"/>
        <v/>
      </c>
      <c r="C620" t="str">
        <f>T("12/3/2013")</f>
        <v>12/3/2013</v>
      </c>
      <c r="D620" t="str">
        <f>T("00781210301")</f>
        <v>00781210301</v>
      </c>
      <c r="E620" t="str">
        <f>T("4548802")</f>
        <v>4548802</v>
      </c>
      <c r="F620" t="str">
        <f>T("1841459328")</f>
        <v>1841459328</v>
      </c>
      <c r="G620" t="str">
        <f t="shared" si="107"/>
        <v>Retail</v>
      </c>
      <c r="H620" t="str">
        <f>T("1")</f>
        <v>1</v>
      </c>
      <c r="I620" t="str">
        <f>T("N")</f>
        <v>N</v>
      </c>
      <c r="J620">
        <v>180</v>
      </c>
      <c r="K620">
        <v>30</v>
      </c>
    </row>
    <row r="621" spans="1:11" x14ac:dyDescent="0.25">
      <c r="A621" t="str">
        <f t="shared" si="102"/>
        <v>3108</v>
      </c>
      <c r="B621" t="str">
        <f t="shared" si="103"/>
        <v/>
      </c>
      <c r="C621" t="str">
        <f>T("12/3/2013")</f>
        <v>12/3/2013</v>
      </c>
      <c r="D621" t="str">
        <f>T("68546031730")</f>
        <v>68546031730</v>
      </c>
      <c r="E621" t="str">
        <f>T("1715830")</f>
        <v>1715830</v>
      </c>
      <c r="F621" t="str">
        <f>T("1902887805")</f>
        <v>1902887805</v>
      </c>
      <c r="G621" t="str">
        <f t="shared" si="107"/>
        <v>Retail</v>
      </c>
      <c r="H621" t="str">
        <f>T("1")</f>
        <v>1</v>
      </c>
      <c r="I621" t="str">
        <f>T("Y")</f>
        <v>Y</v>
      </c>
      <c r="J621">
        <v>1</v>
      </c>
      <c r="K621">
        <v>30</v>
      </c>
    </row>
    <row r="622" spans="1:11" x14ac:dyDescent="0.25">
      <c r="A622" t="str">
        <f t="shared" si="102"/>
        <v>3108</v>
      </c>
      <c r="B622" t="str">
        <f t="shared" si="103"/>
        <v/>
      </c>
      <c r="C622" t="str">
        <f>T("12/4/2013")</f>
        <v>12/4/2013</v>
      </c>
      <c r="D622" t="str">
        <f>T("00003218831")</f>
        <v>00003218831</v>
      </c>
      <c r="E622" t="str">
        <f>T("1715830")</f>
        <v>1715830</v>
      </c>
      <c r="F622" t="str">
        <f>T("1902887805")</f>
        <v>1902887805</v>
      </c>
      <c r="G622" t="str">
        <f t="shared" si="107"/>
        <v>Retail</v>
      </c>
      <c r="H622" t="str">
        <f>T("0")</f>
        <v>0</v>
      </c>
      <c r="I622" t="str">
        <f>T("Y")</f>
        <v>Y</v>
      </c>
      <c r="J622">
        <v>4</v>
      </c>
      <c r="K622">
        <v>28</v>
      </c>
    </row>
    <row r="623" spans="1:11" x14ac:dyDescent="0.25">
      <c r="A623" t="str">
        <f t="shared" si="102"/>
        <v>3108</v>
      </c>
      <c r="B623" t="str">
        <f t="shared" si="103"/>
        <v/>
      </c>
      <c r="C623" t="str">
        <f>T("12/4/2013")</f>
        <v>12/4/2013</v>
      </c>
      <c r="D623" t="str">
        <f>T("00008104005")</f>
        <v>00008104005</v>
      </c>
      <c r="E623" t="str">
        <f>T("4548802")</f>
        <v>4548802</v>
      </c>
      <c r="F623" t="str">
        <f>T("1841459328")</f>
        <v>1841459328</v>
      </c>
      <c r="G623" t="str">
        <f t="shared" si="107"/>
        <v>Retail</v>
      </c>
      <c r="H623" t="str">
        <f>T("1")</f>
        <v>1</v>
      </c>
      <c r="I623" t="str">
        <f>T("N")</f>
        <v>N</v>
      </c>
      <c r="J623">
        <v>30</v>
      </c>
      <c r="K623">
        <v>30</v>
      </c>
    </row>
    <row r="624" spans="1:11" x14ac:dyDescent="0.25">
      <c r="A624" t="str">
        <f t="shared" si="102"/>
        <v>3108</v>
      </c>
      <c r="B624" t="str">
        <f t="shared" si="103"/>
        <v/>
      </c>
      <c r="C624" t="str">
        <f>T("12/4/2013")</f>
        <v>12/4/2013</v>
      </c>
      <c r="D624" t="str">
        <f>T("49702020718")</f>
        <v>49702020718</v>
      </c>
      <c r="E624" t="str">
        <f>T("4530538")</f>
        <v>4530538</v>
      </c>
      <c r="F624" t="str">
        <f>T("1295888949")</f>
        <v>1295888949</v>
      </c>
      <c r="G624" t="str">
        <f t="shared" si="107"/>
        <v>Retail</v>
      </c>
      <c r="H624" t="str">
        <f>T("0")</f>
        <v>0</v>
      </c>
      <c r="I624" t="str">
        <f>T("N")</f>
        <v>N</v>
      </c>
      <c r="J624">
        <v>60</v>
      </c>
      <c r="K624">
        <v>30</v>
      </c>
    </row>
    <row r="625" spans="1:11" x14ac:dyDescent="0.25">
      <c r="A625" t="str">
        <f t="shared" si="102"/>
        <v>3108</v>
      </c>
      <c r="B625" t="str">
        <f t="shared" si="103"/>
        <v/>
      </c>
      <c r="C625" t="str">
        <f>T("12/4/2013")</f>
        <v>12/4/2013</v>
      </c>
      <c r="D625" t="str">
        <f>T("61703035038")</f>
        <v>61703035038</v>
      </c>
      <c r="E625" t="str">
        <f>T("4503391")</f>
        <v>4503391</v>
      </c>
      <c r="F625" t="str">
        <f>T("1396750352")</f>
        <v>1396750352</v>
      </c>
      <c r="G625" t="str">
        <f t="shared" si="107"/>
        <v>Retail</v>
      </c>
      <c r="H625" t="str">
        <f t="shared" ref="H625:H649" si="109">T("1")</f>
        <v>1</v>
      </c>
      <c r="I625" t="str">
        <f>T("N")</f>
        <v>N</v>
      </c>
      <c r="J625">
        <v>0</v>
      </c>
      <c r="K625">
        <v>0</v>
      </c>
    </row>
    <row r="626" spans="1:11" x14ac:dyDescent="0.25">
      <c r="A626" t="str">
        <f t="shared" si="102"/>
        <v>3108</v>
      </c>
      <c r="B626" t="str">
        <f t="shared" si="103"/>
        <v/>
      </c>
      <c r="C626" t="str">
        <f>T("12/5/2013")</f>
        <v>12/5/2013</v>
      </c>
      <c r="D626" t="str">
        <f>T("00074433902")</f>
        <v>00074433902</v>
      </c>
      <c r="E626" t="str">
        <f>T("1715830")</f>
        <v>1715830</v>
      </c>
      <c r="F626" t="str">
        <f>T("1902887805")</f>
        <v>1902887805</v>
      </c>
      <c r="G626" t="str">
        <f t="shared" si="107"/>
        <v>Retail</v>
      </c>
      <c r="H626" t="str">
        <f t="shared" si="109"/>
        <v>1</v>
      </c>
      <c r="I626" t="str">
        <f>T("Y")</f>
        <v>Y</v>
      </c>
      <c r="J626">
        <v>2</v>
      </c>
      <c r="K626">
        <v>28</v>
      </c>
    </row>
    <row r="627" spans="1:11" x14ac:dyDescent="0.25">
      <c r="A627" t="str">
        <f t="shared" si="102"/>
        <v>3108</v>
      </c>
      <c r="B627" t="str">
        <f t="shared" si="103"/>
        <v/>
      </c>
      <c r="C627" t="str">
        <f>T("12/5/2013")</f>
        <v>12/5/2013</v>
      </c>
      <c r="D627" t="str">
        <f>T("50474071079")</f>
        <v>50474071079</v>
      </c>
      <c r="E627" t="str">
        <f>T("1715830")</f>
        <v>1715830</v>
      </c>
      <c r="F627" t="str">
        <f>T("1902887805")</f>
        <v>1902887805</v>
      </c>
      <c r="G627" t="str">
        <f t="shared" si="107"/>
        <v>Retail</v>
      </c>
      <c r="H627" t="str">
        <f t="shared" si="109"/>
        <v>1</v>
      </c>
      <c r="I627" t="str">
        <f>T("Y")</f>
        <v>Y</v>
      </c>
      <c r="J627">
        <v>1</v>
      </c>
      <c r="K627">
        <v>28</v>
      </c>
    </row>
    <row r="628" spans="1:11" x14ac:dyDescent="0.25">
      <c r="A628" t="str">
        <f t="shared" si="102"/>
        <v>3108</v>
      </c>
      <c r="B628" t="str">
        <f t="shared" si="103"/>
        <v/>
      </c>
      <c r="C628" t="str">
        <f>T("12/5/2013")</f>
        <v>12/5/2013</v>
      </c>
      <c r="D628" t="str">
        <f>T("58406044504")</f>
        <v>58406044504</v>
      </c>
      <c r="E628" t="str">
        <f>T("1715830")</f>
        <v>1715830</v>
      </c>
      <c r="F628" t="str">
        <f>T("1902887805")</f>
        <v>1902887805</v>
      </c>
      <c r="G628" t="str">
        <f t="shared" si="107"/>
        <v>Retail</v>
      </c>
      <c r="H628" t="str">
        <f t="shared" si="109"/>
        <v>1</v>
      </c>
      <c r="I628" t="str">
        <f>T("Y")</f>
        <v>Y</v>
      </c>
      <c r="J628">
        <v>8</v>
      </c>
      <c r="K628">
        <v>28</v>
      </c>
    </row>
    <row r="629" spans="1:11" x14ac:dyDescent="0.25">
      <c r="A629" t="str">
        <f t="shared" si="102"/>
        <v>3108</v>
      </c>
      <c r="B629" t="str">
        <f t="shared" si="103"/>
        <v/>
      </c>
      <c r="C629" t="str">
        <f>T("12/6/2013")</f>
        <v>12/6/2013</v>
      </c>
      <c r="D629" t="str">
        <f>T("00054016325")</f>
        <v>00054016325</v>
      </c>
      <c r="E629" t="str">
        <f>T("4513619")</f>
        <v>4513619</v>
      </c>
      <c r="F629" t="str">
        <f>T("1184733669")</f>
        <v>1184733669</v>
      </c>
      <c r="G629" t="str">
        <f t="shared" si="107"/>
        <v>Retail</v>
      </c>
      <c r="H629" t="str">
        <f t="shared" si="109"/>
        <v>1</v>
      </c>
      <c r="I629" t="str">
        <f>T("N")</f>
        <v>N</v>
      </c>
      <c r="J629">
        <v>180</v>
      </c>
      <c r="K629">
        <v>30</v>
      </c>
    </row>
    <row r="630" spans="1:11" x14ac:dyDescent="0.25">
      <c r="A630" t="str">
        <f t="shared" si="102"/>
        <v>3108</v>
      </c>
      <c r="B630" t="str">
        <f t="shared" si="103"/>
        <v/>
      </c>
      <c r="C630" t="str">
        <f>T("12/7/2013")</f>
        <v>12/7/2013</v>
      </c>
      <c r="D630" t="str">
        <f>T("00008104105")</f>
        <v>00008104105</v>
      </c>
      <c r="E630" t="str">
        <f>T("4553005")</f>
        <v>4553005</v>
      </c>
      <c r="F630" t="str">
        <f>T("1477662807")</f>
        <v>1477662807</v>
      </c>
      <c r="G630" t="str">
        <f t="shared" si="107"/>
        <v>Retail</v>
      </c>
      <c r="H630" t="str">
        <f t="shared" si="109"/>
        <v>1</v>
      </c>
      <c r="I630" t="str">
        <f>T("N")</f>
        <v>N</v>
      </c>
      <c r="J630">
        <v>0</v>
      </c>
      <c r="K630">
        <v>0</v>
      </c>
    </row>
    <row r="631" spans="1:11" x14ac:dyDescent="0.25">
      <c r="A631" t="str">
        <f t="shared" si="102"/>
        <v>3108</v>
      </c>
      <c r="B631" t="str">
        <f t="shared" si="103"/>
        <v/>
      </c>
      <c r="C631" t="str">
        <f>T("12/9/2013")</f>
        <v>12/9/2013</v>
      </c>
      <c r="D631" t="str">
        <f>T("00074333330")</f>
        <v>00074333330</v>
      </c>
      <c r="E631" t="str">
        <f>T("4530538")</f>
        <v>4530538</v>
      </c>
      <c r="F631" t="str">
        <f>T("1295888949")</f>
        <v>1295888949</v>
      </c>
      <c r="G631" t="str">
        <f t="shared" si="107"/>
        <v>Retail</v>
      </c>
      <c r="H631" t="str">
        <f t="shared" si="109"/>
        <v>1</v>
      </c>
      <c r="I631" t="str">
        <f>T("N")</f>
        <v>N</v>
      </c>
      <c r="J631">
        <v>30</v>
      </c>
      <c r="K631">
        <v>30</v>
      </c>
    </row>
    <row r="632" spans="1:11" x14ac:dyDescent="0.25">
      <c r="A632" t="str">
        <f t="shared" si="102"/>
        <v>3108</v>
      </c>
      <c r="B632" t="str">
        <f t="shared" si="103"/>
        <v/>
      </c>
      <c r="C632" t="str">
        <f>T("12/10/2013")</f>
        <v>12/10/2013</v>
      </c>
      <c r="D632" t="str">
        <f>T("00008104105")</f>
        <v>00008104105</v>
      </c>
      <c r="E632" t="str">
        <f>T("4553005")</f>
        <v>4553005</v>
      </c>
      <c r="F632" t="str">
        <f>T("1477662807")</f>
        <v>1477662807</v>
      </c>
      <c r="G632" t="str">
        <f t="shared" si="107"/>
        <v>Retail</v>
      </c>
      <c r="H632" t="str">
        <f t="shared" si="109"/>
        <v>1</v>
      </c>
      <c r="I632" t="str">
        <f>T("N")</f>
        <v>N</v>
      </c>
      <c r="J632">
        <v>60</v>
      </c>
      <c r="K632">
        <v>30</v>
      </c>
    </row>
    <row r="633" spans="1:11" x14ac:dyDescent="0.25">
      <c r="A633" t="str">
        <f t="shared" si="102"/>
        <v>3108</v>
      </c>
      <c r="B633" t="str">
        <f t="shared" si="103"/>
        <v/>
      </c>
      <c r="C633" t="str">
        <f>T("12/10/2013")</f>
        <v>12/10/2013</v>
      </c>
      <c r="D633" t="str">
        <f>T("00074433902")</f>
        <v>00074433902</v>
      </c>
      <c r="E633" t="str">
        <f>T("1715830")</f>
        <v>1715830</v>
      </c>
      <c r="F633" t="str">
        <f>T("1902887805")</f>
        <v>1902887805</v>
      </c>
      <c r="G633" t="str">
        <f t="shared" si="107"/>
        <v>Retail</v>
      </c>
      <c r="H633" t="str">
        <f t="shared" si="109"/>
        <v>1</v>
      </c>
      <c r="I633" t="str">
        <f>T("Y")</f>
        <v>Y</v>
      </c>
      <c r="J633">
        <v>2</v>
      </c>
      <c r="K633">
        <v>28</v>
      </c>
    </row>
    <row r="634" spans="1:11" x14ac:dyDescent="0.25">
      <c r="A634" t="str">
        <f t="shared" si="102"/>
        <v>3108</v>
      </c>
      <c r="B634" t="str">
        <f t="shared" si="103"/>
        <v/>
      </c>
      <c r="C634" t="str">
        <f>T("12/10/2013")</f>
        <v>12/10/2013</v>
      </c>
      <c r="D634" t="str">
        <f>T("00078040134")</f>
        <v>00078040134</v>
      </c>
      <c r="E634" t="str">
        <f>T("1715830")</f>
        <v>1715830</v>
      </c>
      <c r="F634" t="str">
        <f>T("1902887805")</f>
        <v>1902887805</v>
      </c>
      <c r="G634" t="str">
        <f t="shared" si="107"/>
        <v>Retail</v>
      </c>
      <c r="H634" t="str">
        <f t="shared" si="109"/>
        <v>1</v>
      </c>
      <c r="I634" t="str">
        <f>T("Y")</f>
        <v>Y</v>
      </c>
      <c r="J634">
        <v>120</v>
      </c>
      <c r="K634">
        <v>30</v>
      </c>
    </row>
    <row r="635" spans="1:11" x14ac:dyDescent="0.25">
      <c r="A635" t="str">
        <f t="shared" si="102"/>
        <v>3108</v>
      </c>
      <c r="B635" t="str">
        <f t="shared" si="103"/>
        <v/>
      </c>
      <c r="C635" t="str">
        <f>T("12/10/2013")</f>
        <v>12/10/2013</v>
      </c>
      <c r="D635" t="str">
        <f>T("00469061773")</f>
        <v>00469061773</v>
      </c>
      <c r="E635" t="str">
        <f>T("4537809")</f>
        <v>4537809</v>
      </c>
      <c r="F635" t="str">
        <f>T("1518925809")</f>
        <v>1518925809</v>
      </c>
      <c r="G635" t="str">
        <f t="shared" si="107"/>
        <v>Retail</v>
      </c>
      <c r="H635" t="str">
        <f t="shared" si="109"/>
        <v>1</v>
      </c>
      <c r="I635" t="str">
        <f>T("N")</f>
        <v>N</v>
      </c>
      <c r="J635">
        <v>60</v>
      </c>
      <c r="K635">
        <v>30</v>
      </c>
    </row>
    <row r="636" spans="1:11" x14ac:dyDescent="0.25">
      <c r="A636" t="str">
        <f t="shared" si="102"/>
        <v>3108</v>
      </c>
      <c r="B636" t="str">
        <f t="shared" si="103"/>
        <v/>
      </c>
      <c r="C636" t="str">
        <f>T("12/10/2013")</f>
        <v>12/10/2013</v>
      </c>
      <c r="D636" t="str">
        <f>T("66302046760")</f>
        <v>66302046760</v>
      </c>
      <c r="E636" t="str">
        <f>T("1466033")</f>
        <v>1466033</v>
      </c>
      <c r="F636" t="str">
        <f>T("1134100134")</f>
        <v>1134100134</v>
      </c>
      <c r="G636" t="str">
        <f t="shared" si="107"/>
        <v>Retail</v>
      </c>
      <c r="H636" t="str">
        <f t="shared" si="109"/>
        <v>1</v>
      </c>
      <c r="I636" t="str">
        <f>T("Y")</f>
        <v>Y</v>
      </c>
      <c r="J636">
        <v>60</v>
      </c>
      <c r="K636">
        <v>30</v>
      </c>
    </row>
    <row r="637" spans="1:11" x14ac:dyDescent="0.25">
      <c r="A637" t="str">
        <f t="shared" si="102"/>
        <v>3108</v>
      </c>
      <c r="B637" t="str">
        <f t="shared" si="103"/>
        <v/>
      </c>
      <c r="C637" t="str">
        <f>T("12/12/2013")</f>
        <v>12/12/2013</v>
      </c>
      <c r="D637" t="str">
        <f>T("00591222215")</f>
        <v>00591222215</v>
      </c>
      <c r="E637" t="str">
        <f>T("1486516")</f>
        <v>1486516</v>
      </c>
      <c r="F637" t="str">
        <f>T("1629341177")</f>
        <v>1629341177</v>
      </c>
      <c r="G637" t="str">
        <f>T("Mail")</f>
        <v>Mail</v>
      </c>
      <c r="H637" t="str">
        <f t="shared" si="109"/>
        <v>1</v>
      </c>
      <c r="I637" t="str">
        <f>T("N")</f>
        <v>N</v>
      </c>
      <c r="J637">
        <v>540</v>
      </c>
      <c r="K637">
        <v>90</v>
      </c>
    </row>
    <row r="638" spans="1:11" x14ac:dyDescent="0.25">
      <c r="A638" t="str">
        <f t="shared" si="102"/>
        <v>3108</v>
      </c>
      <c r="B638" t="str">
        <f t="shared" si="103"/>
        <v/>
      </c>
      <c r="C638" t="str">
        <f>T("12/12/2013")</f>
        <v>12/12/2013</v>
      </c>
      <c r="D638" t="str">
        <f>T("00591222315")</f>
        <v>00591222315</v>
      </c>
      <c r="E638" t="str">
        <f>T("1486516")</f>
        <v>1486516</v>
      </c>
      <c r="F638" t="str">
        <f>T("1629341177")</f>
        <v>1629341177</v>
      </c>
      <c r="G638" t="str">
        <f>T("Mail")</f>
        <v>Mail</v>
      </c>
      <c r="H638" t="str">
        <f t="shared" si="109"/>
        <v>1</v>
      </c>
      <c r="I638" t="str">
        <f>T("N")</f>
        <v>N</v>
      </c>
      <c r="J638">
        <v>180</v>
      </c>
      <c r="K638">
        <v>90</v>
      </c>
    </row>
    <row r="639" spans="1:11" x14ac:dyDescent="0.25">
      <c r="A639" t="str">
        <f t="shared" si="102"/>
        <v>3108</v>
      </c>
      <c r="B639" t="str">
        <f t="shared" si="103"/>
        <v/>
      </c>
      <c r="C639" t="str">
        <f>T("12/13/2013")</f>
        <v>12/13/2013</v>
      </c>
      <c r="D639" t="str">
        <f>T("00002814901")</f>
        <v>00002814901</v>
      </c>
      <c r="E639" t="str">
        <f>T("1715830")</f>
        <v>1715830</v>
      </c>
      <c r="F639" t="str">
        <f>T("1902887805")</f>
        <v>1902887805</v>
      </c>
      <c r="G639" t="str">
        <f t="shared" ref="G639:G661" si="110">T("Retail")</f>
        <v>Retail</v>
      </c>
      <c r="H639" t="str">
        <f t="shared" si="109"/>
        <v>1</v>
      </c>
      <c r="I639" t="str">
        <f>T("Y")</f>
        <v>Y</v>
      </c>
      <c r="J639">
        <v>2</v>
      </c>
      <c r="K639">
        <v>28</v>
      </c>
    </row>
    <row r="640" spans="1:11" x14ac:dyDescent="0.25">
      <c r="A640" t="str">
        <f t="shared" si="102"/>
        <v>3108</v>
      </c>
      <c r="B640" t="str">
        <f t="shared" si="103"/>
        <v/>
      </c>
      <c r="C640" t="str">
        <f>T("12/13/2013")</f>
        <v>12/13/2013</v>
      </c>
      <c r="D640" t="str">
        <f>T("59572040500")</f>
        <v>59572040500</v>
      </c>
      <c r="E640" t="str">
        <f>T("1715830")</f>
        <v>1715830</v>
      </c>
      <c r="F640" t="str">
        <f>T("1902887805")</f>
        <v>1902887805</v>
      </c>
      <c r="G640" t="str">
        <f t="shared" si="110"/>
        <v>Retail</v>
      </c>
      <c r="H640" t="str">
        <f t="shared" si="109"/>
        <v>1</v>
      </c>
      <c r="I640" t="str">
        <f>T("Y")</f>
        <v>Y</v>
      </c>
      <c r="J640">
        <v>21</v>
      </c>
      <c r="K640">
        <v>21</v>
      </c>
    </row>
    <row r="641" spans="1:11" x14ac:dyDescent="0.25">
      <c r="A641" t="str">
        <f t="shared" si="102"/>
        <v>3108</v>
      </c>
      <c r="B641" t="str">
        <f t="shared" si="103"/>
        <v/>
      </c>
      <c r="C641" t="str">
        <f>T("12/13/2013")</f>
        <v>12/13/2013</v>
      </c>
      <c r="D641" t="str">
        <f>T("59572041521")</f>
        <v>59572041521</v>
      </c>
      <c r="E641" t="str">
        <f>T("1715830")</f>
        <v>1715830</v>
      </c>
      <c r="F641" t="str">
        <f>T("1902887805")</f>
        <v>1902887805</v>
      </c>
      <c r="G641" t="str">
        <f t="shared" si="110"/>
        <v>Retail</v>
      </c>
      <c r="H641" t="str">
        <f t="shared" si="109"/>
        <v>1</v>
      </c>
      <c r="I641" t="str">
        <f>T("Y")</f>
        <v>Y</v>
      </c>
      <c r="J641">
        <v>21</v>
      </c>
      <c r="K641">
        <v>28</v>
      </c>
    </row>
    <row r="642" spans="1:11" x14ac:dyDescent="0.25">
      <c r="A642" t="str">
        <f t="shared" si="102"/>
        <v>3108</v>
      </c>
      <c r="B642" t="str">
        <f t="shared" si="103"/>
        <v/>
      </c>
      <c r="C642" t="str">
        <f>T("12/16/2013")</f>
        <v>12/16/2013</v>
      </c>
      <c r="D642" t="str">
        <f>T("00074333330")</f>
        <v>00074333330</v>
      </c>
      <c r="E642" t="str">
        <f>T("5905736")</f>
        <v>5905736</v>
      </c>
      <c r="F642" t="str">
        <f>T("1659638138")</f>
        <v>1659638138</v>
      </c>
      <c r="G642" t="str">
        <f t="shared" si="110"/>
        <v>Retail</v>
      </c>
      <c r="H642" t="str">
        <f t="shared" si="109"/>
        <v>1</v>
      </c>
      <c r="I642" t="str">
        <f>T("N")</f>
        <v>N</v>
      </c>
      <c r="J642">
        <v>30</v>
      </c>
      <c r="K642">
        <v>30</v>
      </c>
    </row>
    <row r="643" spans="1:11" x14ac:dyDescent="0.25">
      <c r="A643" t="str">
        <f t="shared" si="102"/>
        <v>3108</v>
      </c>
      <c r="B643" t="str">
        <f t="shared" si="103"/>
        <v/>
      </c>
      <c r="C643" t="str">
        <f>T("12/16/2013")</f>
        <v>12/16/2013</v>
      </c>
      <c r="D643" t="str">
        <f>T("00078049471")</f>
        <v>00078049471</v>
      </c>
      <c r="E643" t="str">
        <f>T("3958898")</f>
        <v>3958898</v>
      </c>
      <c r="F643" t="str">
        <f>T("1043382302")</f>
        <v>1043382302</v>
      </c>
      <c r="G643" t="str">
        <f t="shared" si="110"/>
        <v>Retail</v>
      </c>
      <c r="H643" t="str">
        <f t="shared" si="109"/>
        <v>1</v>
      </c>
      <c r="I643" t="str">
        <f>T("Y")</f>
        <v>Y</v>
      </c>
      <c r="J643">
        <v>140</v>
      </c>
      <c r="K643">
        <v>28</v>
      </c>
    </row>
    <row r="644" spans="1:11" x14ac:dyDescent="0.25">
      <c r="A644" t="str">
        <f t="shared" si="102"/>
        <v>3108</v>
      </c>
      <c r="B644" t="str">
        <f t="shared" si="103"/>
        <v/>
      </c>
      <c r="C644" t="str">
        <f>T("12/16/2013")</f>
        <v>12/16/2013</v>
      </c>
      <c r="D644" t="str">
        <f>T("59676056630")</f>
        <v>59676056630</v>
      </c>
      <c r="E644" t="str">
        <f>T("5905736")</f>
        <v>5905736</v>
      </c>
      <c r="F644" t="str">
        <f>T("1659638138")</f>
        <v>1659638138</v>
      </c>
      <c r="G644" t="str">
        <f t="shared" si="110"/>
        <v>Retail</v>
      </c>
      <c r="H644" t="str">
        <f t="shared" si="109"/>
        <v>1</v>
      </c>
      <c r="I644" t="str">
        <f>T("N")</f>
        <v>N</v>
      </c>
      <c r="J644">
        <v>0</v>
      </c>
      <c r="K644">
        <v>0</v>
      </c>
    </row>
    <row r="645" spans="1:11" x14ac:dyDescent="0.25">
      <c r="A645" t="str">
        <f t="shared" si="102"/>
        <v>3108</v>
      </c>
      <c r="B645" t="str">
        <f t="shared" si="103"/>
        <v/>
      </c>
      <c r="C645" t="str">
        <f>T("12/16/2013")</f>
        <v>12/16/2013</v>
      </c>
      <c r="D645" t="str">
        <f>T("61958070101")</f>
        <v>61958070101</v>
      </c>
      <c r="E645" t="str">
        <f>T("5905736")</f>
        <v>5905736</v>
      </c>
      <c r="F645" t="str">
        <f>T("1659638138")</f>
        <v>1659638138</v>
      </c>
      <c r="G645" t="str">
        <f t="shared" si="110"/>
        <v>Retail</v>
      </c>
      <c r="H645" t="str">
        <f t="shared" si="109"/>
        <v>1</v>
      </c>
      <c r="I645" t="str">
        <f>T("N")</f>
        <v>N</v>
      </c>
      <c r="J645">
        <v>30</v>
      </c>
      <c r="K645">
        <v>30</v>
      </c>
    </row>
    <row r="646" spans="1:11" x14ac:dyDescent="0.25">
      <c r="A646" t="str">
        <f t="shared" si="102"/>
        <v>3108</v>
      </c>
      <c r="B646" t="str">
        <f t="shared" si="103"/>
        <v/>
      </c>
      <c r="C646" t="str">
        <f>T("12/17/2013")</f>
        <v>12/17/2013</v>
      </c>
      <c r="D646" t="str">
        <f>T("00074433902")</f>
        <v>00074433902</v>
      </c>
      <c r="E646" t="str">
        <f>T("1715830")</f>
        <v>1715830</v>
      </c>
      <c r="F646" t="str">
        <f>T("1902887805")</f>
        <v>1902887805</v>
      </c>
      <c r="G646" t="str">
        <f t="shared" si="110"/>
        <v>Retail</v>
      </c>
      <c r="H646" t="str">
        <f t="shared" si="109"/>
        <v>1</v>
      </c>
      <c r="I646" t="str">
        <f>T("Y")</f>
        <v>Y</v>
      </c>
      <c r="J646">
        <v>4</v>
      </c>
      <c r="K646">
        <v>28</v>
      </c>
    </row>
    <row r="647" spans="1:11" x14ac:dyDescent="0.25">
      <c r="A647" t="str">
        <f t="shared" ref="A647:A679" si="111">T("3108")</f>
        <v>3108</v>
      </c>
      <c r="B647" t="str">
        <f t="shared" ref="B647:B679" si="112">T("")</f>
        <v/>
      </c>
      <c r="C647" t="str">
        <f>T("12/17/2013")</f>
        <v>12/17/2013</v>
      </c>
      <c r="D647" t="str">
        <f>T("00093747701")</f>
        <v>00093747701</v>
      </c>
      <c r="E647" t="str">
        <f>T("4594708")</f>
        <v>4594708</v>
      </c>
      <c r="F647" t="str">
        <f>T("1114934122")</f>
        <v>1114934122</v>
      </c>
      <c r="G647" t="str">
        <f t="shared" si="110"/>
        <v>Retail</v>
      </c>
      <c r="H647" t="str">
        <f t="shared" si="109"/>
        <v>1</v>
      </c>
      <c r="I647" t="str">
        <f>T("N")</f>
        <v>N</v>
      </c>
      <c r="J647">
        <v>120</v>
      </c>
      <c r="K647">
        <v>30</v>
      </c>
    </row>
    <row r="648" spans="1:11" x14ac:dyDescent="0.25">
      <c r="A648" t="str">
        <f t="shared" si="111"/>
        <v>3108</v>
      </c>
      <c r="B648" t="str">
        <f t="shared" si="112"/>
        <v/>
      </c>
      <c r="C648" t="str">
        <f>T("12/17/2013")</f>
        <v>12/17/2013</v>
      </c>
      <c r="D648" t="str">
        <f>T("59676056630")</f>
        <v>59676056630</v>
      </c>
      <c r="E648" t="str">
        <f>T("5905736")</f>
        <v>5905736</v>
      </c>
      <c r="F648" t="str">
        <f>T("1659638138")</f>
        <v>1659638138</v>
      </c>
      <c r="G648" t="str">
        <f t="shared" si="110"/>
        <v>Retail</v>
      </c>
      <c r="H648" t="str">
        <f t="shared" si="109"/>
        <v>1</v>
      </c>
      <c r="I648" t="str">
        <f>T("N")</f>
        <v>N</v>
      </c>
      <c r="J648">
        <v>30</v>
      </c>
      <c r="K648">
        <v>30</v>
      </c>
    </row>
    <row r="649" spans="1:11" x14ac:dyDescent="0.25">
      <c r="A649" t="str">
        <f t="shared" si="111"/>
        <v>3108</v>
      </c>
      <c r="B649" t="str">
        <f t="shared" si="112"/>
        <v/>
      </c>
      <c r="C649" t="str">
        <f>T("12/18/2013")</f>
        <v>12/18/2013</v>
      </c>
      <c r="D649" t="str">
        <f>T("00004036030")</f>
        <v>00004036030</v>
      </c>
      <c r="E649" t="str">
        <f>T("1715830")</f>
        <v>1715830</v>
      </c>
      <c r="F649" t="str">
        <f>T("1902887805")</f>
        <v>1902887805</v>
      </c>
      <c r="G649" t="str">
        <f t="shared" si="110"/>
        <v>Retail</v>
      </c>
      <c r="H649" t="str">
        <f t="shared" si="109"/>
        <v>1</v>
      </c>
      <c r="I649" t="str">
        <f>T("Y")</f>
        <v>Y</v>
      </c>
      <c r="J649">
        <v>2</v>
      </c>
      <c r="K649">
        <v>28</v>
      </c>
    </row>
    <row r="650" spans="1:11" x14ac:dyDescent="0.25">
      <c r="A650" t="str">
        <f t="shared" si="111"/>
        <v>3108</v>
      </c>
      <c r="B650" t="str">
        <f t="shared" si="112"/>
        <v/>
      </c>
      <c r="C650" t="str">
        <f>T("12/18/2013")</f>
        <v>12/18/2013</v>
      </c>
      <c r="D650" t="str">
        <f>T("00069100101")</f>
        <v>00069100101</v>
      </c>
      <c r="E650" t="str">
        <f>T("1466033")</f>
        <v>1466033</v>
      </c>
      <c r="F650" t="str">
        <f>T("1134100134")</f>
        <v>1134100134</v>
      </c>
      <c r="G650" t="str">
        <f t="shared" si="110"/>
        <v>Retail</v>
      </c>
      <c r="H650" t="str">
        <f>T("0")</f>
        <v>0</v>
      </c>
      <c r="I650" t="str">
        <f>T("N")</f>
        <v>N</v>
      </c>
      <c r="J650">
        <v>60</v>
      </c>
      <c r="K650">
        <v>30</v>
      </c>
    </row>
    <row r="651" spans="1:11" x14ac:dyDescent="0.25">
      <c r="A651" t="str">
        <f t="shared" si="111"/>
        <v>3108</v>
      </c>
      <c r="B651" t="str">
        <f t="shared" si="112"/>
        <v/>
      </c>
      <c r="C651" t="str">
        <f>T("12/18/2013")</f>
        <v>12/18/2013</v>
      </c>
      <c r="D651" t="str">
        <f>T("68382004603")</f>
        <v>68382004603</v>
      </c>
      <c r="E651" t="str">
        <f>T("1715830")</f>
        <v>1715830</v>
      </c>
      <c r="F651" t="str">
        <f>T("1902887805")</f>
        <v>1902887805</v>
      </c>
      <c r="G651" t="str">
        <f t="shared" si="110"/>
        <v>Retail</v>
      </c>
      <c r="H651" t="str">
        <f>T("1")</f>
        <v>1</v>
      </c>
      <c r="I651" t="str">
        <f>T("Y")</f>
        <v>Y</v>
      </c>
      <c r="J651">
        <v>168</v>
      </c>
      <c r="K651">
        <v>28</v>
      </c>
    </row>
    <row r="652" spans="1:11" x14ac:dyDescent="0.25">
      <c r="A652" t="str">
        <f t="shared" si="111"/>
        <v>3108</v>
      </c>
      <c r="B652" t="str">
        <f t="shared" si="112"/>
        <v/>
      </c>
      <c r="C652" t="str">
        <f>T("12/18/2013")</f>
        <v>12/18/2013</v>
      </c>
      <c r="D652" t="str">
        <f>T("68546031730")</f>
        <v>68546031730</v>
      </c>
      <c r="E652" t="str">
        <f>T("1715830")</f>
        <v>1715830</v>
      </c>
      <c r="F652" t="str">
        <f>T("1902887805")</f>
        <v>1902887805</v>
      </c>
      <c r="G652" t="str">
        <f t="shared" si="110"/>
        <v>Retail</v>
      </c>
      <c r="H652" t="str">
        <f>T("1")</f>
        <v>1</v>
      </c>
      <c r="I652" t="str">
        <f>T("Y")</f>
        <v>Y</v>
      </c>
      <c r="J652">
        <v>1</v>
      </c>
      <c r="K652">
        <v>30</v>
      </c>
    </row>
    <row r="653" spans="1:11" x14ac:dyDescent="0.25">
      <c r="A653" t="str">
        <f t="shared" si="111"/>
        <v>3108</v>
      </c>
      <c r="B653" t="str">
        <f t="shared" si="112"/>
        <v/>
      </c>
      <c r="C653" t="str">
        <f>T("12/19/2013")</f>
        <v>12/19/2013</v>
      </c>
      <c r="D653" t="str">
        <f>T("00078060751")</f>
        <v>00078060751</v>
      </c>
      <c r="E653" t="str">
        <f>T("1715830")</f>
        <v>1715830</v>
      </c>
      <c r="F653" t="str">
        <f>T("1902887805")</f>
        <v>1902887805</v>
      </c>
      <c r="G653" t="str">
        <f t="shared" si="110"/>
        <v>Retail</v>
      </c>
      <c r="H653" t="str">
        <f>T("0")</f>
        <v>0</v>
      </c>
      <c r="I653" t="str">
        <f>T("Y")</f>
        <v>Y</v>
      </c>
      <c r="J653">
        <v>28</v>
      </c>
      <c r="K653">
        <v>28</v>
      </c>
    </row>
    <row r="654" spans="1:11" x14ac:dyDescent="0.25">
      <c r="A654" t="str">
        <f t="shared" si="111"/>
        <v>3108</v>
      </c>
      <c r="B654" t="str">
        <f t="shared" si="112"/>
        <v/>
      </c>
      <c r="C654" t="str">
        <f>T("12/19/2013")</f>
        <v>12/19/2013</v>
      </c>
      <c r="D654" t="str">
        <f>T("16729004201")</f>
        <v>16729004201</v>
      </c>
      <c r="E654" t="str">
        <f>T("4562977")</f>
        <v>4562977</v>
      </c>
      <c r="F654" t="str">
        <f>T("1669570412")</f>
        <v>1669570412</v>
      </c>
      <c r="G654" t="str">
        <f t="shared" si="110"/>
        <v>Retail</v>
      </c>
      <c r="H654" t="str">
        <f t="shared" ref="H654:H665" si="113">T("1")</f>
        <v>1</v>
      </c>
      <c r="I654" t="str">
        <f>T("N")</f>
        <v>N</v>
      </c>
      <c r="J654">
        <v>90</v>
      </c>
      <c r="K654">
        <v>30</v>
      </c>
    </row>
    <row r="655" spans="1:11" x14ac:dyDescent="0.25">
      <c r="A655" t="str">
        <f t="shared" si="111"/>
        <v>3108</v>
      </c>
      <c r="B655" t="str">
        <f t="shared" si="112"/>
        <v/>
      </c>
      <c r="C655" t="str">
        <f>T("12/19/2013")</f>
        <v>12/19/2013</v>
      </c>
      <c r="D655" t="str">
        <f>T("55513007330")</f>
        <v>55513007330</v>
      </c>
      <c r="E655" t="str">
        <f>T("1715830")</f>
        <v>1715830</v>
      </c>
      <c r="F655" t="str">
        <f>T("1902887805")</f>
        <v>1902887805</v>
      </c>
      <c r="G655" t="str">
        <f t="shared" si="110"/>
        <v>Retail</v>
      </c>
      <c r="H655" t="str">
        <f t="shared" si="113"/>
        <v>1</v>
      </c>
      <c r="I655" t="str">
        <f>T("Y")</f>
        <v>Y</v>
      </c>
      <c r="J655">
        <v>30</v>
      </c>
      <c r="K655">
        <v>30</v>
      </c>
    </row>
    <row r="656" spans="1:11" x14ac:dyDescent="0.25">
      <c r="A656" t="str">
        <f t="shared" si="111"/>
        <v>3108</v>
      </c>
      <c r="B656" t="str">
        <f t="shared" si="112"/>
        <v/>
      </c>
      <c r="C656" t="str">
        <f>T("12/20/2013")</f>
        <v>12/20/2013</v>
      </c>
      <c r="D656" t="str">
        <f>T("00004025943")</f>
        <v>00004025943</v>
      </c>
      <c r="E656" t="str">
        <f>T("4537809")</f>
        <v>4537809</v>
      </c>
      <c r="F656" t="str">
        <f>T("1518925809")</f>
        <v>1518925809</v>
      </c>
      <c r="G656" t="str">
        <f t="shared" si="110"/>
        <v>Retail</v>
      </c>
      <c r="H656" t="str">
        <f t="shared" si="113"/>
        <v>1</v>
      </c>
      <c r="I656" t="str">
        <f>T("N")</f>
        <v>N</v>
      </c>
      <c r="J656">
        <v>60</v>
      </c>
      <c r="K656">
        <v>30</v>
      </c>
    </row>
    <row r="657" spans="1:11" x14ac:dyDescent="0.25">
      <c r="A657" t="str">
        <f t="shared" si="111"/>
        <v>3108</v>
      </c>
      <c r="B657" t="str">
        <f t="shared" si="112"/>
        <v/>
      </c>
      <c r="C657" t="str">
        <f>T("12/21/2013")</f>
        <v>12/21/2013</v>
      </c>
      <c r="D657" t="str">
        <f>T("61958070101")</f>
        <v>61958070101</v>
      </c>
      <c r="E657" t="str">
        <f>T("4530538")</f>
        <v>4530538</v>
      </c>
      <c r="F657" t="str">
        <f>T("1295888949")</f>
        <v>1295888949</v>
      </c>
      <c r="G657" t="str">
        <f t="shared" si="110"/>
        <v>Retail</v>
      </c>
      <c r="H657" t="str">
        <f t="shared" si="113"/>
        <v>1</v>
      </c>
      <c r="I657" t="str">
        <f>T("N")</f>
        <v>N</v>
      </c>
      <c r="J657">
        <v>30</v>
      </c>
      <c r="K657">
        <v>30</v>
      </c>
    </row>
    <row r="658" spans="1:11" x14ac:dyDescent="0.25">
      <c r="A658" t="str">
        <f t="shared" si="111"/>
        <v>3108</v>
      </c>
      <c r="B658" t="str">
        <f t="shared" si="112"/>
        <v/>
      </c>
      <c r="C658" t="str">
        <f t="shared" ref="C658:C664" si="114">T("12/23/2013")</f>
        <v>12/23/2013</v>
      </c>
      <c r="D658" t="str">
        <f>T("00002814901")</f>
        <v>00002814901</v>
      </c>
      <c r="E658" t="str">
        <f>T("3958898")</f>
        <v>3958898</v>
      </c>
      <c r="F658" t="str">
        <f>T("1043382302")</f>
        <v>1043382302</v>
      </c>
      <c r="G658" t="str">
        <f t="shared" si="110"/>
        <v>Retail</v>
      </c>
      <c r="H658" t="str">
        <f t="shared" si="113"/>
        <v>1</v>
      </c>
      <c r="I658" t="str">
        <f>T("Y")</f>
        <v>Y</v>
      </c>
      <c r="J658">
        <v>2</v>
      </c>
      <c r="K658">
        <v>25</v>
      </c>
    </row>
    <row r="659" spans="1:11" x14ac:dyDescent="0.25">
      <c r="A659" t="str">
        <f t="shared" si="111"/>
        <v>3108</v>
      </c>
      <c r="B659" t="str">
        <f t="shared" si="112"/>
        <v/>
      </c>
      <c r="C659" t="str">
        <f t="shared" si="114"/>
        <v>12/23/2013</v>
      </c>
      <c r="D659" t="str">
        <f>T("00004026001")</f>
        <v>00004026001</v>
      </c>
      <c r="E659" t="str">
        <f>T("4513619")</f>
        <v>4513619</v>
      </c>
      <c r="F659" t="str">
        <f>T("1184733669")</f>
        <v>1184733669</v>
      </c>
      <c r="G659" t="str">
        <f t="shared" si="110"/>
        <v>Retail</v>
      </c>
      <c r="H659" t="str">
        <f t="shared" si="113"/>
        <v>1</v>
      </c>
      <c r="I659" t="str">
        <f>T("N")</f>
        <v>N</v>
      </c>
      <c r="J659">
        <v>60</v>
      </c>
      <c r="K659">
        <v>30</v>
      </c>
    </row>
    <row r="660" spans="1:11" x14ac:dyDescent="0.25">
      <c r="A660" t="str">
        <f t="shared" si="111"/>
        <v>3108</v>
      </c>
      <c r="B660" t="str">
        <f t="shared" si="112"/>
        <v/>
      </c>
      <c r="C660" t="str">
        <f t="shared" si="114"/>
        <v>12/23/2013</v>
      </c>
      <c r="D660" t="str">
        <f>T("00007464113")</f>
        <v>00007464113</v>
      </c>
      <c r="E660" t="str">
        <f>T("1715830")</f>
        <v>1715830</v>
      </c>
      <c r="F660" t="str">
        <f>T("1902887805")</f>
        <v>1902887805</v>
      </c>
      <c r="G660" t="str">
        <f t="shared" si="110"/>
        <v>Retail</v>
      </c>
      <c r="H660" t="str">
        <f t="shared" si="113"/>
        <v>1</v>
      </c>
      <c r="I660" t="str">
        <f>T("Y")</f>
        <v>Y</v>
      </c>
      <c r="J660">
        <v>30</v>
      </c>
      <c r="K660">
        <v>30</v>
      </c>
    </row>
    <row r="661" spans="1:11" x14ac:dyDescent="0.25">
      <c r="A661" t="str">
        <f t="shared" si="111"/>
        <v>3108</v>
      </c>
      <c r="B661" t="str">
        <f t="shared" si="112"/>
        <v/>
      </c>
      <c r="C661" t="str">
        <f t="shared" si="114"/>
        <v>12/23/2013</v>
      </c>
      <c r="D661" t="str">
        <f>T("00469061773")</f>
        <v>00469061773</v>
      </c>
      <c r="E661" t="str">
        <f>T("4513619")</f>
        <v>4513619</v>
      </c>
      <c r="F661" t="str">
        <f>T("1184733669")</f>
        <v>1184733669</v>
      </c>
      <c r="G661" t="str">
        <f t="shared" si="110"/>
        <v>Retail</v>
      </c>
      <c r="H661" t="str">
        <f t="shared" si="113"/>
        <v>1</v>
      </c>
      <c r="I661" t="str">
        <f>T("N")</f>
        <v>N</v>
      </c>
      <c r="J661">
        <v>120</v>
      </c>
      <c r="K661">
        <v>30</v>
      </c>
    </row>
    <row r="662" spans="1:11" x14ac:dyDescent="0.25">
      <c r="A662" t="str">
        <f t="shared" si="111"/>
        <v>3108</v>
      </c>
      <c r="B662" t="str">
        <f t="shared" si="112"/>
        <v/>
      </c>
      <c r="C662" t="str">
        <f t="shared" si="114"/>
        <v>12/23/2013</v>
      </c>
      <c r="D662" t="str">
        <f>T("16729009401")</f>
        <v>16729009401</v>
      </c>
      <c r="E662" t="str">
        <f>T("3980958")</f>
        <v>3980958</v>
      </c>
      <c r="F662" t="str">
        <f>T("1326029232")</f>
        <v>1326029232</v>
      </c>
      <c r="G662" t="str">
        <f>T("Mail")</f>
        <v>Mail</v>
      </c>
      <c r="H662" t="str">
        <f t="shared" si="113"/>
        <v>1</v>
      </c>
      <c r="I662" t="str">
        <f>T("N")</f>
        <v>N</v>
      </c>
      <c r="J662">
        <v>90</v>
      </c>
      <c r="K662">
        <v>45</v>
      </c>
    </row>
    <row r="663" spans="1:11" x14ac:dyDescent="0.25">
      <c r="A663" t="str">
        <f t="shared" si="111"/>
        <v>3108</v>
      </c>
      <c r="B663" t="str">
        <f t="shared" si="112"/>
        <v/>
      </c>
      <c r="C663" t="str">
        <f t="shared" si="114"/>
        <v>12/23/2013</v>
      </c>
      <c r="D663" t="str">
        <f>T("55513007430")</f>
        <v>55513007430</v>
      </c>
      <c r="E663" t="str">
        <f>T("1715830")</f>
        <v>1715830</v>
      </c>
      <c r="F663" t="str">
        <f>T("1902887805")</f>
        <v>1902887805</v>
      </c>
      <c r="G663" t="str">
        <f>T("Retail")</f>
        <v>Retail</v>
      </c>
      <c r="H663" t="str">
        <f t="shared" si="113"/>
        <v>1</v>
      </c>
      <c r="I663" t="str">
        <f>T("Y")</f>
        <v>Y</v>
      </c>
      <c r="J663">
        <v>30</v>
      </c>
      <c r="K663">
        <v>30</v>
      </c>
    </row>
    <row r="664" spans="1:11" x14ac:dyDescent="0.25">
      <c r="A664" t="str">
        <f t="shared" si="111"/>
        <v>3108</v>
      </c>
      <c r="B664" t="str">
        <f t="shared" si="112"/>
        <v/>
      </c>
      <c r="C664" t="str">
        <f t="shared" si="114"/>
        <v>12/23/2013</v>
      </c>
      <c r="D664" t="str">
        <f>T("55513092410")</f>
        <v>55513092410</v>
      </c>
      <c r="E664" t="str">
        <f>T("1715830")</f>
        <v>1715830</v>
      </c>
      <c r="F664" t="str">
        <f>T("1902887805")</f>
        <v>1902887805</v>
      </c>
      <c r="G664" t="str">
        <f>T("Retail")</f>
        <v>Retail</v>
      </c>
      <c r="H664" t="str">
        <f t="shared" si="113"/>
        <v>1</v>
      </c>
      <c r="I664" t="str">
        <f>T("Y")</f>
        <v>Y</v>
      </c>
      <c r="J664">
        <v>2</v>
      </c>
      <c r="K664">
        <v>28</v>
      </c>
    </row>
    <row r="665" spans="1:11" x14ac:dyDescent="0.25">
      <c r="A665" t="str">
        <f t="shared" si="111"/>
        <v>3108</v>
      </c>
      <c r="B665" t="str">
        <f t="shared" si="112"/>
        <v/>
      </c>
      <c r="C665" t="str">
        <f>T("12/24/2013")</f>
        <v>12/24/2013</v>
      </c>
      <c r="D665" t="str">
        <f>T("00074433902")</f>
        <v>00074433902</v>
      </c>
      <c r="E665" t="str">
        <f>T("1715830")</f>
        <v>1715830</v>
      </c>
      <c r="F665" t="str">
        <f>T("1902887805")</f>
        <v>1902887805</v>
      </c>
      <c r="G665" t="str">
        <f>T("Retail")</f>
        <v>Retail</v>
      </c>
      <c r="H665" t="str">
        <f t="shared" si="113"/>
        <v>1</v>
      </c>
      <c r="I665" t="str">
        <f>T("Y")</f>
        <v>Y</v>
      </c>
      <c r="J665">
        <v>4</v>
      </c>
      <c r="K665">
        <v>56</v>
      </c>
    </row>
    <row r="666" spans="1:11" x14ac:dyDescent="0.25">
      <c r="A666" t="str">
        <f t="shared" si="111"/>
        <v>3108</v>
      </c>
      <c r="B666" t="str">
        <f t="shared" si="112"/>
        <v/>
      </c>
      <c r="C666" t="str">
        <f>T("12/24/2013")</f>
        <v>12/24/2013</v>
      </c>
      <c r="D666" t="str">
        <f>T("13533080024")</f>
        <v>13533080024</v>
      </c>
      <c r="E666" t="str">
        <f>T("1466033")</f>
        <v>1466033</v>
      </c>
      <c r="F666" t="str">
        <f>T("1134100134")</f>
        <v>1134100134</v>
      </c>
      <c r="G666" t="str">
        <f>T("Retail")</f>
        <v>Retail</v>
      </c>
      <c r="H666" t="str">
        <f>T("0")</f>
        <v>0</v>
      </c>
      <c r="I666" t="str">
        <f>T("Y")</f>
        <v>Y</v>
      </c>
      <c r="J666" s="1">
        <v>1000</v>
      </c>
      <c r="K666">
        <v>28</v>
      </c>
    </row>
    <row r="667" spans="1:11" x14ac:dyDescent="0.25">
      <c r="A667" t="str">
        <f t="shared" si="111"/>
        <v>3108</v>
      </c>
      <c r="B667" t="str">
        <f t="shared" si="112"/>
        <v/>
      </c>
      <c r="C667" t="str">
        <f>T("12/24/2013")</f>
        <v>12/24/2013</v>
      </c>
      <c r="D667" t="str">
        <f>T("58406044504")</f>
        <v>58406044504</v>
      </c>
      <c r="E667" t="str">
        <f>T("1715830")</f>
        <v>1715830</v>
      </c>
      <c r="F667" t="str">
        <f>T("1902887805")</f>
        <v>1902887805</v>
      </c>
      <c r="G667" t="str">
        <f>T("Retail")</f>
        <v>Retail</v>
      </c>
      <c r="H667" t="str">
        <f t="shared" ref="H667:H679" si="115">T("1")</f>
        <v>1</v>
      </c>
      <c r="I667" t="str">
        <f>T("Y")</f>
        <v>Y</v>
      </c>
      <c r="J667">
        <v>4</v>
      </c>
      <c r="K667">
        <v>28</v>
      </c>
    </row>
    <row r="668" spans="1:11" x14ac:dyDescent="0.25">
      <c r="A668" t="str">
        <f t="shared" si="111"/>
        <v>3108</v>
      </c>
      <c r="B668" t="str">
        <f t="shared" si="112"/>
        <v/>
      </c>
      <c r="C668" t="str">
        <f>T("12/25/2013")</f>
        <v>12/25/2013</v>
      </c>
      <c r="D668" t="str">
        <f>T("16729001901")</f>
        <v>16729001901</v>
      </c>
      <c r="E668" t="str">
        <f>T("1486516")</f>
        <v>1486516</v>
      </c>
      <c r="F668" t="str">
        <f>T("1629341177")</f>
        <v>1629341177</v>
      </c>
      <c r="G668" t="str">
        <f>T("Mail")</f>
        <v>Mail</v>
      </c>
      <c r="H668" t="str">
        <f t="shared" si="115"/>
        <v>1</v>
      </c>
      <c r="I668" t="str">
        <f>T("N")</f>
        <v>N</v>
      </c>
      <c r="J668">
        <v>360</v>
      </c>
      <c r="K668">
        <v>90</v>
      </c>
    </row>
    <row r="669" spans="1:11" x14ac:dyDescent="0.25">
      <c r="A669" t="str">
        <f t="shared" si="111"/>
        <v>3108</v>
      </c>
      <c r="B669" t="str">
        <f t="shared" si="112"/>
        <v/>
      </c>
      <c r="C669" t="str">
        <f>T("12/26/2013")</f>
        <v>12/26/2013</v>
      </c>
      <c r="D669" t="str">
        <f>T("00074433902")</f>
        <v>00074433902</v>
      </c>
      <c r="E669" t="str">
        <f>T("1715830")</f>
        <v>1715830</v>
      </c>
      <c r="F669" t="str">
        <f>T("1902887805")</f>
        <v>1902887805</v>
      </c>
      <c r="G669" t="str">
        <f t="shared" ref="G669:G679" si="116">T("Retail")</f>
        <v>Retail</v>
      </c>
      <c r="H669" t="str">
        <f t="shared" si="115"/>
        <v>1</v>
      </c>
      <c r="I669" t="str">
        <f>T("Y")</f>
        <v>Y</v>
      </c>
      <c r="J669">
        <v>4</v>
      </c>
      <c r="K669">
        <v>56</v>
      </c>
    </row>
    <row r="670" spans="1:11" x14ac:dyDescent="0.25">
      <c r="A670" t="str">
        <f t="shared" si="111"/>
        <v>3108</v>
      </c>
      <c r="B670" t="str">
        <f t="shared" si="112"/>
        <v/>
      </c>
      <c r="C670" t="str">
        <f>T("12/26/2013")</f>
        <v>12/26/2013</v>
      </c>
      <c r="D670" t="str">
        <f>T("00078043815")</f>
        <v>00078043815</v>
      </c>
      <c r="E670" t="str">
        <f>T("1715830")</f>
        <v>1715830</v>
      </c>
      <c r="F670" t="str">
        <f>T("1902887805")</f>
        <v>1902887805</v>
      </c>
      <c r="G670" t="str">
        <f t="shared" si="116"/>
        <v>Retail</v>
      </c>
      <c r="H670" t="str">
        <f t="shared" si="115"/>
        <v>1</v>
      </c>
      <c r="I670" t="str">
        <f>T("Y")</f>
        <v>Y</v>
      </c>
      <c r="J670">
        <v>60</v>
      </c>
      <c r="K670">
        <v>30</v>
      </c>
    </row>
    <row r="671" spans="1:11" x14ac:dyDescent="0.25">
      <c r="A671" t="str">
        <f t="shared" si="111"/>
        <v>3108</v>
      </c>
      <c r="B671" t="str">
        <f t="shared" si="112"/>
        <v/>
      </c>
      <c r="C671" t="str">
        <f>T("12/26/2013")</f>
        <v>12/26/2013</v>
      </c>
      <c r="D671" t="str">
        <f>T("55111052601")</f>
        <v>55111052601</v>
      </c>
      <c r="E671" t="str">
        <f>T("4513619")</f>
        <v>4513619</v>
      </c>
      <c r="F671" t="str">
        <f>T("1184733669")</f>
        <v>1184733669</v>
      </c>
      <c r="G671" t="str">
        <f t="shared" si="116"/>
        <v>Retail</v>
      </c>
      <c r="H671" t="str">
        <f t="shared" si="115"/>
        <v>1</v>
      </c>
      <c r="I671" t="str">
        <f>T("N")</f>
        <v>N</v>
      </c>
      <c r="J671">
        <v>180</v>
      </c>
      <c r="K671">
        <v>30</v>
      </c>
    </row>
    <row r="672" spans="1:11" x14ac:dyDescent="0.25">
      <c r="A672" t="str">
        <f t="shared" si="111"/>
        <v>3108</v>
      </c>
      <c r="B672" t="str">
        <f t="shared" si="112"/>
        <v/>
      </c>
      <c r="C672" t="str">
        <f>T("12/26/2013")</f>
        <v>12/26/2013</v>
      </c>
      <c r="D672" t="str">
        <f>T("58406044504")</f>
        <v>58406044504</v>
      </c>
      <c r="E672" t="str">
        <f>T("1715830")</f>
        <v>1715830</v>
      </c>
      <c r="F672" t="str">
        <f>T("1902887805")</f>
        <v>1902887805</v>
      </c>
      <c r="G672" t="str">
        <f t="shared" si="116"/>
        <v>Retail</v>
      </c>
      <c r="H672" t="str">
        <f t="shared" si="115"/>
        <v>1</v>
      </c>
      <c r="I672" t="str">
        <f>T("Y")</f>
        <v>Y</v>
      </c>
      <c r="J672">
        <v>0</v>
      </c>
      <c r="K672">
        <v>0</v>
      </c>
    </row>
    <row r="673" spans="1:11" x14ac:dyDescent="0.25">
      <c r="A673" t="str">
        <f t="shared" si="111"/>
        <v>3108</v>
      </c>
      <c r="B673" t="str">
        <f t="shared" si="112"/>
        <v/>
      </c>
      <c r="C673" t="str">
        <f>T("12/27/2013")</f>
        <v>12/27/2013</v>
      </c>
      <c r="D673" t="str">
        <f>T("00069098038")</f>
        <v>00069098038</v>
      </c>
      <c r="E673" t="str">
        <f>T("1466033")</f>
        <v>1466033</v>
      </c>
      <c r="F673" t="str">
        <f>T("1134100134")</f>
        <v>1134100134</v>
      </c>
      <c r="G673" t="str">
        <f t="shared" si="116"/>
        <v>Retail</v>
      </c>
      <c r="H673" t="str">
        <f t="shared" si="115"/>
        <v>1</v>
      </c>
      <c r="I673" t="str">
        <f>T("Y")</f>
        <v>Y</v>
      </c>
      <c r="J673">
        <v>21</v>
      </c>
      <c r="K673">
        <v>21</v>
      </c>
    </row>
    <row r="674" spans="1:11" x14ac:dyDescent="0.25">
      <c r="A674" t="str">
        <f t="shared" si="111"/>
        <v>3108</v>
      </c>
      <c r="B674" t="str">
        <f t="shared" si="112"/>
        <v/>
      </c>
      <c r="C674" t="str">
        <f>T("12/30/2013")</f>
        <v>12/30/2013</v>
      </c>
      <c r="D674" t="str">
        <f>T("16729009401")</f>
        <v>16729009401</v>
      </c>
      <c r="E674" t="str">
        <f>T("4556493")</f>
        <v>4556493</v>
      </c>
      <c r="F674" t="str">
        <f>T("1649389073")</f>
        <v>1649389073</v>
      </c>
      <c r="G674" t="str">
        <f t="shared" si="116"/>
        <v>Retail</v>
      </c>
      <c r="H674" t="str">
        <f t="shared" si="115"/>
        <v>1</v>
      </c>
      <c r="I674" t="str">
        <f>T("N")</f>
        <v>N</v>
      </c>
      <c r="J674">
        <v>160</v>
      </c>
      <c r="K674">
        <v>30</v>
      </c>
    </row>
    <row r="675" spans="1:11" x14ac:dyDescent="0.25">
      <c r="A675" t="str">
        <f t="shared" si="111"/>
        <v>3108</v>
      </c>
      <c r="B675" t="str">
        <f t="shared" si="112"/>
        <v/>
      </c>
      <c r="C675" t="str">
        <f>T("12/30/2013")</f>
        <v>12/30/2013</v>
      </c>
      <c r="D675" t="str">
        <f>T("50474071079")</f>
        <v>50474071079</v>
      </c>
      <c r="E675" t="str">
        <f>T("0591796")</f>
        <v>0591796</v>
      </c>
      <c r="F675" t="str">
        <f>T("1013998921")</f>
        <v>1013998921</v>
      </c>
      <c r="G675" t="str">
        <f t="shared" si="116"/>
        <v>Retail</v>
      </c>
      <c r="H675" t="str">
        <f t="shared" si="115"/>
        <v>1</v>
      </c>
      <c r="I675" t="str">
        <f>T("Y")</f>
        <v>Y</v>
      </c>
      <c r="J675">
        <v>1</v>
      </c>
      <c r="K675">
        <v>28</v>
      </c>
    </row>
    <row r="676" spans="1:11" x14ac:dyDescent="0.25">
      <c r="A676" t="str">
        <f t="shared" si="111"/>
        <v>3108</v>
      </c>
      <c r="B676" t="str">
        <f t="shared" si="112"/>
        <v/>
      </c>
      <c r="C676" t="str">
        <f>T("12/31/2013")</f>
        <v>12/31/2013</v>
      </c>
      <c r="D676" t="str">
        <f>T("00074379902")</f>
        <v>00074379902</v>
      </c>
      <c r="E676" t="str">
        <f>T("1715830")</f>
        <v>1715830</v>
      </c>
      <c r="F676" t="str">
        <f>T("1902887805")</f>
        <v>1902887805</v>
      </c>
      <c r="G676" t="str">
        <f t="shared" si="116"/>
        <v>Retail</v>
      </c>
      <c r="H676" t="str">
        <f t="shared" si="115"/>
        <v>1</v>
      </c>
      <c r="I676" t="str">
        <f>T("Y")</f>
        <v>Y</v>
      </c>
      <c r="J676">
        <v>4</v>
      </c>
      <c r="K676">
        <v>28</v>
      </c>
    </row>
    <row r="677" spans="1:11" x14ac:dyDescent="0.25">
      <c r="A677" t="str">
        <f t="shared" si="111"/>
        <v>3108</v>
      </c>
      <c r="B677" t="str">
        <f t="shared" si="112"/>
        <v/>
      </c>
      <c r="C677" t="str">
        <f>T("12/31/2013")</f>
        <v>12/31/2013</v>
      </c>
      <c r="D677" t="str">
        <f>T("00078043815")</f>
        <v>00078043815</v>
      </c>
      <c r="E677" t="str">
        <f>T("1715830")</f>
        <v>1715830</v>
      </c>
      <c r="F677" t="str">
        <f>T("1902887805")</f>
        <v>1902887805</v>
      </c>
      <c r="G677" t="str">
        <f t="shared" si="116"/>
        <v>Retail</v>
      </c>
      <c r="H677" t="str">
        <f t="shared" si="115"/>
        <v>1</v>
      </c>
      <c r="I677" t="str">
        <f>T("Y")</f>
        <v>Y</v>
      </c>
      <c r="J677">
        <v>30</v>
      </c>
      <c r="K677">
        <v>30</v>
      </c>
    </row>
    <row r="678" spans="1:11" x14ac:dyDescent="0.25">
      <c r="A678" t="str">
        <f t="shared" si="111"/>
        <v>3108</v>
      </c>
      <c r="B678" t="str">
        <f t="shared" si="112"/>
        <v/>
      </c>
      <c r="C678" t="str">
        <f>T("12/31/2013")</f>
        <v>12/31/2013</v>
      </c>
      <c r="D678" t="str">
        <f>T("15584010101")</f>
        <v>15584010101</v>
      </c>
      <c r="E678" t="str">
        <f>T("4558459")</f>
        <v>4558459</v>
      </c>
      <c r="F678" t="str">
        <f>T("1851461933")</f>
        <v>1851461933</v>
      </c>
      <c r="G678" t="str">
        <f t="shared" si="116"/>
        <v>Retail</v>
      </c>
      <c r="H678" t="str">
        <f t="shared" si="115"/>
        <v>1</v>
      </c>
      <c r="I678" t="str">
        <f>T("N")</f>
        <v>N</v>
      </c>
      <c r="J678">
        <v>30</v>
      </c>
      <c r="K678">
        <v>30</v>
      </c>
    </row>
    <row r="679" spans="1:11" x14ac:dyDescent="0.25">
      <c r="A679" t="str">
        <f t="shared" si="111"/>
        <v>3108</v>
      </c>
      <c r="B679" t="str">
        <f t="shared" si="112"/>
        <v/>
      </c>
      <c r="C679" t="str">
        <f>T("12/31/2013")</f>
        <v>12/31/2013</v>
      </c>
      <c r="D679" t="str">
        <f>T("58406044504")</f>
        <v>58406044504</v>
      </c>
      <c r="E679" t="str">
        <f>T("1715830")</f>
        <v>1715830</v>
      </c>
      <c r="F679" t="str">
        <f>T("1902887805")</f>
        <v>1902887805</v>
      </c>
      <c r="G679" t="str">
        <f t="shared" si="116"/>
        <v>Retail</v>
      </c>
      <c r="H679" t="str">
        <f t="shared" si="115"/>
        <v>1</v>
      </c>
      <c r="I679" t="str">
        <f>T("Y")</f>
        <v>Y</v>
      </c>
      <c r="J679">
        <v>0</v>
      </c>
      <c r="K67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20140428134208295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Franco</dc:creator>
  <cp:lastModifiedBy>mfranco</cp:lastModifiedBy>
  <dcterms:created xsi:type="dcterms:W3CDTF">2014-04-28T20:42:56Z</dcterms:created>
  <dcterms:modified xsi:type="dcterms:W3CDTF">2014-04-29T18:06:27Z</dcterms:modified>
</cp:coreProperties>
</file>